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June21 Q2\"/>
    </mc:Choice>
  </mc:AlternateContent>
  <xr:revisionPtr revIDLastSave="0" documentId="8_{B0CBA780-81BF-4E11-AA31-05D596595C49}" xr6:coauthVersionLast="47" xr6:coauthVersionMax="47" xr10:uidLastSave="{00000000-0000-0000-0000-000000000000}"/>
  <bookViews>
    <workbookView xWindow="-120" yWindow="-120" windowWidth="21840" windowHeight="13140" tabRatio="722" firstSheet="5" activeTab="5" xr2:uid="{9E9D40B1-20E0-41E7-9074-0CD8D314D8EF}"/>
  </bookViews>
  <sheets>
    <sheet name="ENG 2-4" sheetId="1" r:id="rId1"/>
    <sheet name="EN 5 (3M)" sheetId="2" r:id="rId2"/>
    <sheet name="EN 6 (6M)" sheetId="3" r:id="rId3"/>
    <sheet name="EN 7 Conso" sheetId="4" r:id="rId4"/>
    <sheet name="EN 8" sheetId="5" r:id="rId5"/>
    <sheet name="EN 9-10" sheetId="6" r:id="rId6"/>
  </sheets>
  <externalReferences>
    <externalReference r:id="rId7"/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0" i="1" l="1"/>
  <c r="L130" i="1"/>
  <c r="L84" i="1"/>
  <c r="P84" i="1"/>
  <c r="F85" i="6" l="1"/>
  <c r="L85" i="6" l="1"/>
  <c r="L88" i="6" s="1"/>
  <c r="H85" i="6"/>
  <c r="H88" i="6" s="1"/>
  <c r="G85" i="6"/>
  <c r="I85" i="6"/>
  <c r="J85" i="6"/>
  <c r="K85" i="6"/>
  <c r="F88" i="6"/>
  <c r="J88" i="6"/>
  <c r="L94" i="6" l="1"/>
  <c r="J94" i="6"/>
  <c r="H94" i="6"/>
  <c r="F94" i="6"/>
  <c r="L82" i="6"/>
  <c r="J82" i="6"/>
  <c r="H82" i="6"/>
  <c r="F82" i="6"/>
  <c r="L51" i="6"/>
  <c r="J51" i="6"/>
  <c r="H51" i="6"/>
  <c r="F51" i="6"/>
  <c r="L34" i="6"/>
  <c r="L38" i="6" s="1"/>
  <c r="J34" i="6"/>
  <c r="J38" i="6" s="1"/>
  <c r="H34" i="6"/>
  <c r="H38" i="6" s="1"/>
  <c r="F34" i="6"/>
  <c r="F38" i="6" s="1"/>
  <c r="I30" i="5"/>
  <c r="E30" i="5"/>
  <c r="K28" i="5"/>
  <c r="K30" i="5" s="1"/>
  <c r="M27" i="5"/>
  <c r="C27" i="5"/>
  <c r="M26" i="5"/>
  <c r="C26" i="5"/>
  <c r="G25" i="5"/>
  <c r="G30" i="5" s="1"/>
  <c r="C25" i="5"/>
  <c r="M22" i="5"/>
  <c r="K19" i="5"/>
  <c r="I19" i="5"/>
  <c r="G19" i="5"/>
  <c r="E19" i="5"/>
  <c r="M17" i="5"/>
  <c r="M16" i="5"/>
  <c r="M15" i="5"/>
  <c r="M12" i="5"/>
  <c r="A3" i="5"/>
  <c r="A41" i="4"/>
  <c r="P34" i="4"/>
  <c r="J34" i="4"/>
  <c r="F34" i="4"/>
  <c r="T32" i="4"/>
  <c r="T34" i="4" s="1"/>
  <c r="N32" i="4"/>
  <c r="R32" i="4" s="1"/>
  <c r="L31" i="4"/>
  <c r="L34" i="4" s="1"/>
  <c r="R30" i="4"/>
  <c r="V30" i="4" s="1"/>
  <c r="H29" i="4"/>
  <c r="H34" i="4" s="1"/>
  <c r="R26" i="4"/>
  <c r="T23" i="4"/>
  <c r="P23" i="4"/>
  <c r="N23" i="4"/>
  <c r="L23" i="4"/>
  <c r="J23" i="4"/>
  <c r="H23" i="4"/>
  <c r="F23" i="4"/>
  <c r="R21" i="4"/>
  <c r="V21" i="4" s="1"/>
  <c r="R20" i="4"/>
  <c r="V20" i="4" s="1"/>
  <c r="R19" i="4"/>
  <c r="V19" i="4" s="1"/>
  <c r="R18" i="4"/>
  <c r="V18" i="4" s="1"/>
  <c r="R15" i="4"/>
  <c r="V15" i="4" s="1"/>
  <c r="A3" i="4"/>
  <c r="A57" i="3"/>
  <c r="L54" i="3"/>
  <c r="H54" i="3"/>
  <c r="L51" i="3"/>
  <c r="H51" i="3"/>
  <c r="J49" i="3"/>
  <c r="F49" i="3"/>
  <c r="J48" i="3"/>
  <c r="J54" i="3" s="1"/>
  <c r="F48" i="3"/>
  <c r="F54" i="3" s="1"/>
  <c r="L45" i="3"/>
  <c r="J45" i="3"/>
  <c r="H45" i="3"/>
  <c r="F45" i="3"/>
  <c r="L33" i="3"/>
  <c r="L36" i="3" s="1"/>
  <c r="L39" i="3" s="1"/>
  <c r="J33" i="3"/>
  <c r="J36" i="3" s="1"/>
  <c r="J39" i="3" s="1"/>
  <c r="H33" i="3"/>
  <c r="H36" i="3" s="1"/>
  <c r="H39" i="3" s="1"/>
  <c r="F33" i="3"/>
  <c r="F36" i="3" s="1"/>
  <c r="F39" i="3" s="1"/>
  <c r="L25" i="3"/>
  <c r="J25" i="3"/>
  <c r="H25" i="3"/>
  <c r="F25" i="3"/>
  <c r="L17" i="3"/>
  <c r="J17" i="3"/>
  <c r="H17" i="3"/>
  <c r="F17" i="3"/>
  <c r="A57" i="2"/>
  <c r="L54" i="2"/>
  <c r="H54" i="2"/>
  <c r="L51" i="2"/>
  <c r="H51" i="2"/>
  <c r="F51" i="2"/>
  <c r="J49" i="2"/>
  <c r="F49" i="2"/>
  <c r="J48" i="2"/>
  <c r="J54" i="2" s="1"/>
  <c r="F48" i="2"/>
  <c r="F54" i="2" s="1"/>
  <c r="L45" i="2"/>
  <c r="J45" i="2"/>
  <c r="H45" i="2"/>
  <c r="F45" i="2"/>
  <c r="L25" i="2"/>
  <c r="J25" i="2"/>
  <c r="H25" i="2"/>
  <c r="F25" i="2"/>
  <c r="L17" i="2"/>
  <c r="L27" i="2" s="1"/>
  <c r="L33" i="2" s="1"/>
  <c r="L36" i="2" s="1"/>
  <c r="L39" i="2" s="1"/>
  <c r="J17" i="2"/>
  <c r="J27" i="2" s="1"/>
  <c r="J33" i="2" s="1"/>
  <c r="J36" i="2" s="1"/>
  <c r="J39" i="2" s="1"/>
  <c r="H17" i="2"/>
  <c r="H27" i="2" s="1"/>
  <c r="H33" i="2" s="1"/>
  <c r="H36" i="2" s="1"/>
  <c r="H39" i="2" s="1"/>
  <c r="F17" i="2"/>
  <c r="N130" i="1"/>
  <c r="J130" i="1"/>
  <c r="A97" i="1"/>
  <c r="A96" i="1"/>
  <c r="A144" i="1" s="1"/>
  <c r="N84" i="1"/>
  <c r="J84" i="1"/>
  <c r="P74" i="1"/>
  <c r="P86" i="1" s="1"/>
  <c r="P132" i="1" s="1"/>
  <c r="N74" i="1"/>
  <c r="L74" i="1"/>
  <c r="L86" i="1" s="1"/>
  <c r="L132" i="1" s="1"/>
  <c r="J74" i="1"/>
  <c r="A51" i="1"/>
  <c r="A99" i="1" s="1"/>
  <c r="A49" i="1"/>
  <c r="P37" i="1"/>
  <c r="N37" i="1"/>
  <c r="L37" i="1"/>
  <c r="J37" i="1"/>
  <c r="P24" i="1"/>
  <c r="N24" i="1"/>
  <c r="L24" i="1"/>
  <c r="J24" i="1"/>
  <c r="J39" i="1" s="1"/>
  <c r="F51" i="3" l="1"/>
  <c r="J51" i="3"/>
  <c r="F27" i="2"/>
  <c r="F33" i="2" s="1"/>
  <c r="F36" i="2" s="1"/>
  <c r="F39" i="2" s="1"/>
  <c r="J51" i="2"/>
  <c r="M19" i="5"/>
  <c r="M28" i="5"/>
  <c r="R29" i="4"/>
  <c r="V29" i="4" s="1"/>
  <c r="V23" i="4"/>
  <c r="J86" i="1"/>
  <c r="J132" i="1" s="1"/>
  <c r="N39" i="1"/>
  <c r="P39" i="1"/>
  <c r="N86" i="1"/>
  <c r="N132" i="1" s="1"/>
  <c r="L39" i="1"/>
  <c r="M25" i="5"/>
  <c r="N31" i="4"/>
  <c r="V26" i="4"/>
  <c r="R23" i="4"/>
  <c r="V32" i="4"/>
  <c r="M30" i="5" l="1"/>
  <c r="N34" i="4"/>
  <c r="R31" i="4"/>
  <c r="V31" i="4" l="1"/>
  <c r="V34" i="4" s="1"/>
  <c r="R34" i="4"/>
</calcChain>
</file>

<file path=xl/sharedStrings.xml><?xml version="1.0" encoding="utf-8"?>
<sst xmlns="http://schemas.openxmlformats.org/spreadsheetml/2006/main" count="422" uniqueCount="211">
  <si>
    <t xml:space="preserve">PROEN Corp Public Company Limited </t>
  </si>
  <si>
    <t>Statement of Financial Position</t>
  </si>
  <si>
    <t>As at 30 June 2021</t>
  </si>
  <si>
    <t>Consolidated</t>
  </si>
  <si>
    <t xml:space="preserve">Separate </t>
  </si>
  <si>
    <t>financial statements</t>
  </si>
  <si>
    <t>30 June</t>
  </si>
  <si>
    <t>31 December</t>
  </si>
  <si>
    <t>2021</t>
  </si>
  <si>
    <t>2020</t>
  </si>
  <si>
    <t>Notes</t>
  </si>
  <si>
    <t>Baht</t>
  </si>
  <si>
    <t>Assets</t>
  </si>
  <si>
    <t>Current assets</t>
  </si>
  <si>
    <t>Cash and cash equivalents</t>
  </si>
  <si>
    <t>Trade and other receivables</t>
  </si>
  <si>
    <t>Current portion of lease receivables</t>
  </si>
  <si>
    <t>Short-term loans to subsidiary</t>
  </si>
  <si>
    <t>Financial assets measured at amortised cost</t>
  </si>
  <si>
    <t>Inventories</t>
  </si>
  <si>
    <t>Other current assets</t>
  </si>
  <si>
    <t>Total current assets</t>
  </si>
  <si>
    <t>Non-current assets</t>
  </si>
  <si>
    <t>Restricted cash</t>
  </si>
  <si>
    <t>Lease receviables</t>
  </si>
  <si>
    <t>Investment in subsidiaries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</si>
  <si>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</si>
  <si>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</si>
  <si>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</si>
  <si>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</si>
  <si>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</si>
  <si>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</si>
  <si>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</si>
  <si>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</si>
  <si>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are an integral part of these consolidated and separate financial statements.</t>
  </si>
  <si>
    <r>
      <t xml:space="preserve">Statement of Financial Position </t>
    </r>
    <r>
      <rPr>
        <sz val="9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</si>
  <si>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</si>
  <si>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</si>
  <si>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</si>
  <si>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</si>
  <si>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payables </t>
  </si>
  <si>
    <t xml:space="preserve">Current portion of long-term borrowings </t>
  </si>
  <si>
    <t>from financial institutions</t>
  </si>
  <si>
    <t>Current portion of lease liabilities</t>
  </si>
  <si>
    <t>Accrued income tax</t>
  </si>
  <si>
    <t>Other current liabilities</t>
  </si>
  <si>
    <t>Total current liabilities</t>
  </si>
  <si>
    <t>Non-current liabilities</t>
  </si>
  <si>
    <t xml:space="preserve">Long-term borrowings from financial </t>
  </si>
  <si>
    <t>institutions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</si>
  <si>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</si>
  <si>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</si>
  <si>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</si>
  <si>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</si>
  <si>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</si>
  <si>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t xml:space="preserve">Liabilities and equity </t>
    </r>
    <r>
      <rPr>
        <sz val="9"/>
        <rFont val="Arial"/>
        <family val="2"/>
      </rPr>
      <t>(Cont’d)</t>
    </r>
  </si>
  <si>
    <t>Equity</t>
  </si>
  <si>
    <t>Authorised share capital</t>
  </si>
  <si>
    <t>Ordinary share 316,000,000 shares</t>
  </si>
  <si>
    <t xml:space="preserve">of par Baht 0.5 each </t>
  </si>
  <si>
    <t>Issued and paid-up share capital</t>
  </si>
  <si>
    <t xml:space="preserve">of paid-up at Baht 0.5 each </t>
  </si>
  <si>
    <t>(2021 : Ordinary share 230,000,000 shares</t>
  </si>
  <si>
    <t xml:space="preserve">of paid-up at Baht 0.5 each) </t>
  </si>
  <si>
    <t>Premium on paid-up capital</t>
  </si>
  <si>
    <t xml:space="preserve">Share surplus from business </t>
  </si>
  <si>
    <t>combination under common control</t>
  </si>
  <si>
    <t>Retained earnings</t>
  </si>
  <si>
    <t>Appropriated - legal reserve</t>
  </si>
  <si>
    <t>Unappropriated</t>
  </si>
  <si>
    <t>Other comprehensive income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</si>
  <si>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</si>
  <si>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</si>
  <si>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</si>
  <si>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</si>
  <si>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</si>
  <si>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30 June 2021</t>
  </si>
  <si>
    <t>Separate</t>
  </si>
  <si>
    <t>financial information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</si>
  <si>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</si>
  <si>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</si>
  <si>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</si>
  <si>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</si>
  <si>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</si>
  <si>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</si>
  <si>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</si>
  <si>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</si>
  <si>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</si>
  <si>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</si>
  <si>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</si>
  <si>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</si>
  <si>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Selling expenses</t>
  </si>
  <si>
    <t>Administrative expenses</t>
  </si>
  <si>
    <t xml:space="preserve">Finance costs </t>
  </si>
  <si>
    <t>Profit before income tax expense</t>
  </si>
  <si>
    <t>Income tax expense</t>
  </si>
  <si>
    <t>Profit for the period</t>
  </si>
  <si>
    <t>Total comprehensive income for the period</t>
  </si>
  <si>
    <t>Profit attributable to:</t>
  </si>
  <si>
    <t>Owners of the parent</t>
  </si>
  <si>
    <t>Total comprehensive income attributable to:</t>
  </si>
  <si>
    <t>Earnings per share</t>
  </si>
  <si>
    <t>Basic earnings per share</t>
  </si>
  <si>
    <t>For the six-month period ended 30 June 2021</t>
  </si>
  <si>
    <t>Note</t>
  </si>
  <si>
    <t xml:space="preserve">Statement of Changes in Equity  (Unaudited) </t>
  </si>
  <si>
    <t>Consolidated financial statements</t>
  </si>
  <si>
    <t>Attributable to owners of the parent</t>
  </si>
  <si>
    <t xml:space="preserve"> </t>
  </si>
  <si>
    <t>Other components</t>
  </si>
  <si>
    <t xml:space="preserve"> Share surplus</t>
  </si>
  <si>
    <t>of equity</t>
  </si>
  <si>
    <t>Issued and</t>
  </si>
  <si>
    <t>from business</t>
  </si>
  <si>
    <t>Change in</t>
  </si>
  <si>
    <t>Non-</t>
  </si>
  <si>
    <t>paid-up</t>
  </si>
  <si>
    <t>Share</t>
  </si>
  <si>
    <t>combination under</t>
  </si>
  <si>
    <t>Appropriated-</t>
  </si>
  <si>
    <t>parent's ownership</t>
  </si>
  <si>
    <t>Total owner</t>
  </si>
  <si>
    <t>controlling</t>
  </si>
  <si>
    <t>Total</t>
  </si>
  <si>
    <t>share capital</t>
  </si>
  <si>
    <t xml:space="preserve">premium </t>
  </si>
  <si>
    <t>common control</t>
  </si>
  <si>
    <t>legal reserve</t>
  </si>
  <si>
    <t>interest subsidiaries</t>
  </si>
  <si>
    <t>of the parent</t>
  </si>
  <si>
    <t>interests</t>
  </si>
  <si>
    <t>equity</t>
  </si>
  <si>
    <t>Opening balance 1 January 2020</t>
  </si>
  <si>
    <t>Changes in equity for period</t>
  </si>
  <si>
    <t>Share increase</t>
  </si>
  <si>
    <t>-</t>
  </si>
  <si>
    <t>Legal reserve</t>
  </si>
  <si>
    <t>Closing balance at 30 June 2020</t>
  </si>
  <si>
    <t>Opening balance at 1 January 2021</t>
  </si>
  <si>
    <t>Change in equity for the period</t>
  </si>
  <si>
    <t>Dividends payment</t>
  </si>
  <si>
    <t>Closing balance at 30 June 2021</t>
  </si>
  <si>
    <t xml:space="preserve">                                                              Director  ___________________________                        Director  ___________________________</t>
  </si>
  <si>
    <r>
      <t>Statement of Changes in Equity  (Unaudited)</t>
    </r>
    <r>
      <rPr>
        <sz val="9"/>
        <rFont val="Arial"/>
        <family val="2"/>
      </rPr>
      <t xml:space="preserve"> (Con't)</t>
    </r>
  </si>
  <si>
    <t>Separate financial information</t>
  </si>
  <si>
    <t xml:space="preserve"> paid-up</t>
  </si>
  <si>
    <t>Appropriated -</t>
  </si>
  <si>
    <t>Opening balance at 1 January 2020</t>
  </si>
  <si>
    <t>The accompanying notes form part of this interim financial information.</t>
  </si>
  <si>
    <t>Cash flows from operating activities</t>
  </si>
  <si>
    <t>Profit before income tax</t>
  </si>
  <si>
    <t>Adjustments for:</t>
  </si>
  <si>
    <t>Depreciation expense</t>
  </si>
  <si>
    <t>Amortisation of intangible assets</t>
  </si>
  <si>
    <t>Amortisation of right-of-use assets</t>
  </si>
  <si>
    <t>Write-off of prepaid withholding tax</t>
  </si>
  <si>
    <t>(Gain) Loss on disposal of plant and equipment</t>
  </si>
  <si>
    <t>Impairment loss on trade receivables (reversal)</t>
  </si>
  <si>
    <t xml:space="preserve">Reversal of allowance for diminution in value </t>
  </si>
  <si>
    <t xml:space="preserve">   of inventories</t>
  </si>
  <si>
    <t>Interest income</t>
  </si>
  <si>
    <t>Interest expense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</si>
  <si>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</si>
  <si>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</si>
  <si>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</si>
  <si>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</si>
  <si>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</si>
  <si>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</si>
  <si>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</si>
  <si>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</si>
  <si>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>Cash used in operations</t>
  </si>
  <si>
    <t>Less</t>
  </si>
  <si>
    <t>Interest paid</t>
  </si>
  <si>
    <t>Income tax paid</t>
  </si>
  <si>
    <t xml:space="preserve">            </t>
  </si>
  <si>
    <t>Net cash used in operating activities</t>
  </si>
  <si>
    <t>Cash flows from investing activities</t>
  </si>
  <si>
    <t>Payment from financial assets measured at amortised cost</t>
  </si>
  <si>
    <t>Purchase of property, plant and equipment</t>
  </si>
  <si>
    <t>Purchase of intangible assets</t>
  </si>
  <si>
    <t>Proceeds from disposal of plant and equipment</t>
  </si>
  <si>
    <t>(Incraese) Decrease in restricted cash</t>
  </si>
  <si>
    <t>Payment for investments in subsidiary</t>
  </si>
  <si>
    <t>Loans made to related parties</t>
  </si>
  <si>
    <t>Loans repayment received from related parties</t>
  </si>
  <si>
    <t>Interest received</t>
  </si>
  <si>
    <t>Net cash used in investing activities</t>
  </si>
  <si>
    <r>
      <t xml:space="preserve">Statement of Cash Flows (Unaudited) </t>
    </r>
    <r>
      <rPr>
        <sz val="9"/>
        <rFont val="Arial"/>
        <family val="2"/>
      </rPr>
      <t>(Cont’d)</t>
    </r>
  </si>
  <si>
    <t>Cash flows from financing activities</t>
  </si>
  <si>
    <t>Proceeds from share increase</t>
  </si>
  <si>
    <t xml:space="preserve">Payment for transaction costs directly </t>
  </si>
  <si>
    <t>attributable to the issue of new shares</t>
  </si>
  <si>
    <t xml:space="preserve">Proceeds from short-term borrowings </t>
  </si>
  <si>
    <t>from financial institution</t>
  </si>
  <si>
    <t xml:space="preserve">Repayments of short-term borrowings </t>
  </si>
  <si>
    <t xml:space="preserve">Receives of long-term borrowing </t>
  </si>
  <si>
    <t>Repayments of long-term borrowings</t>
  </si>
  <si>
    <t>Repayments of lease liabilities</t>
  </si>
  <si>
    <t xml:space="preserve">Proceeds from non-controlling interest </t>
  </si>
  <si>
    <t>for issurance of share capital of subsidiary</t>
  </si>
  <si>
    <t>Net cash generated from financing activities</t>
  </si>
  <si>
    <t xml:space="preserve">Net increase (decrease)  in </t>
  </si>
  <si>
    <t>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</si>
  <si>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</si>
  <si>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</si>
  <si>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</si>
  <si>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</si>
  <si>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>Payable arising from a finance lease agreement</t>
  </si>
  <si>
    <t xml:space="preserve">Payable arising from purchase of property, </t>
  </si>
  <si>
    <t>plant and equipment</t>
  </si>
  <si>
    <t>Payable arising from purchase of 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</si>
</sst>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_(* #,##0_);_(* \(#,##0\);_(* &quot;-&quot;??_);_(@_)"/>
    <numFmt numFmtId="168" formatCode="[$-F800]dddd\,\ mmmm\ dd\,\ yyyy"/>
    <numFmt numFmtId="169" formatCode="#,##0;[Red]\(#,##0\)"/>
    <numFmt numFmtId="170" formatCode="#,##0.00;\(#,##0.00\);&quot;-&quot;;@"/>
    <numFmt numFmtId="171" formatCode="_-* #,##0.00000_-;\-* #,##0.00000_-;_-* &quot;-&quot;??_-;_-@_-"/>
    <numFmt numFmtId="172" formatCode="_-* #,##0_-;\-* #,##0_-;_-* &quot;-&quot;??_-;_-@_-"/>
  </numFmts>
  <fonts count="9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  <charset val="22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37" fontId="5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</cellStyleXfs>
  <cellXfs count="2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horizontal="right" vertical="center"/>
    </xf>
    <xf numFmtId="166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vertical="center"/>
    </xf>
    <xf numFmtId="165" fontId="1" fillId="0" borderId="0" xfId="2" quotePrefix="1" applyNumberFormat="1" applyFont="1" applyAlignment="1">
      <alignment horizontal="right" vertical="center"/>
    </xf>
    <xf numFmtId="0" fontId="1" fillId="0" borderId="0" xfId="2" applyFont="1" applyAlignment="1">
      <alignment horizontal="right" vertical="center"/>
    </xf>
    <xf numFmtId="0" fontId="1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165" fontId="1" fillId="2" borderId="0" xfId="1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165" fontId="4" fillId="2" borderId="0" xfId="1" applyNumberFormat="1" applyFont="1" applyFill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0" fontId="4" fillId="0" borderId="0" xfId="1" quotePrefix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2" applyFont="1" applyAlignment="1">
      <alignment vertical="center"/>
    </xf>
    <xf numFmtId="165" fontId="4" fillId="2" borderId="1" xfId="1" applyNumberFormat="1" applyFont="1" applyFill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165" fontId="4" fillId="2" borderId="2" xfId="1" applyNumberFormat="1" applyFont="1" applyFill="1" applyBorder="1" applyAlignment="1">
      <alignment horizontal="right" vertical="center"/>
    </xf>
    <xf numFmtId="165" fontId="4" fillId="0" borderId="2" xfId="1" applyNumberFormat="1" applyFont="1" applyBorder="1" applyAlignment="1">
      <alignment horizontal="right" vertical="center"/>
    </xf>
    <xf numFmtId="0" fontId="4" fillId="0" borderId="1" xfId="2" quotePrefix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6" fontId="1" fillId="0" borderId="1" xfId="1" applyNumberFormat="1" applyFont="1" applyBorder="1" applyAlignment="1">
      <alignment horizontal="left" vertical="center"/>
    </xf>
    <xf numFmtId="166" fontId="1" fillId="0" borderId="0" xfId="1" applyNumberFormat="1" applyFont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3" fontId="4" fillId="2" borderId="0" xfId="0" applyNumberFormat="1" applyFont="1" applyFill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2" borderId="0" xfId="1" applyFont="1" applyFill="1" applyAlignment="1">
      <alignment vertical="center"/>
    </xf>
    <xf numFmtId="167" fontId="4" fillId="0" borderId="0" xfId="1" applyNumberFormat="1" applyFont="1" applyAlignment="1">
      <alignment horizontal="right" vertical="center"/>
    </xf>
    <xf numFmtId="165" fontId="4" fillId="0" borderId="0" xfId="1" applyNumberFormat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165" fontId="4" fillId="2" borderId="0" xfId="1" applyNumberFormat="1" applyFont="1" applyFill="1" applyAlignment="1">
      <alignment vertical="center"/>
    </xf>
    <xf numFmtId="0" fontId="4" fillId="0" borderId="0" xfId="3" applyFont="1" applyAlignment="1">
      <alignment vertical="center"/>
    </xf>
    <xf numFmtId="37" fontId="4" fillId="0" borderId="0" xfId="4" applyFont="1" applyAlignment="1">
      <alignment vertical="center"/>
    </xf>
    <xf numFmtId="37" fontId="4" fillId="0" borderId="0" xfId="4" applyFont="1" applyAlignment="1">
      <alignment horizontal="center" vertical="center"/>
    </xf>
    <xf numFmtId="37" fontId="4" fillId="2" borderId="0" xfId="4" applyFont="1" applyFill="1" applyAlignment="1">
      <alignment horizontal="center" vertical="center"/>
    </xf>
    <xf numFmtId="165" fontId="4" fillId="2" borderId="0" xfId="5" applyNumberFormat="1" applyFont="1" applyFill="1" applyAlignment="1">
      <alignment horizontal="right" vertical="center"/>
    </xf>
    <xf numFmtId="165" fontId="4" fillId="0" borderId="0" xfId="5" applyNumberFormat="1" applyFont="1" applyAlignment="1">
      <alignment horizontal="right" vertical="center"/>
    </xf>
    <xf numFmtId="165" fontId="4" fillId="2" borderId="2" xfId="5" applyNumberFormat="1" applyFont="1" applyFill="1" applyBorder="1" applyAlignment="1">
      <alignment horizontal="right" vertical="center"/>
    </xf>
    <xf numFmtId="165" fontId="4" fillId="0" borderId="2" xfId="5" applyNumberFormat="1" applyFont="1" applyBorder="1" applyAlignment="1">
      <alignment horizontal="right" vertical="center"/>
    </xf>
    <xf numFmtId="165" fontId="4" fillId="2" borderId="0" xfId="5" applyNumberFormat="1" applyFont="1" applyFill="1" applyAlignment="1">
      <alignment vertical="center"/>
    </xf>
    <xf numFmtId="165" fontId="4" fillId="0" borderId="0" xfId="5" applyNumberFormat="1" applyFont="1" applyAlignment="1">
      <alignment vertical="center"/>
    </xf>
    <xf numFmtId="165" fontId="4" fillId="2" borderId="1" xfId="5" applyNumberFormat="1" applyFont="1" applyFill="1" applyBorder="1" applyAlignment="1">
      <alignment horizontal="right" vertical="center"/>
    </xf>
    <xf numFmtId="165" fontId="4" fillId="0" borderId="1" xfId="5" applyNumberFormat="1" applyFont="1" applyBorder="1" applyAlignment="1">
      <alignment horizontal="right" vertical="center"/>
    </xf>
    <xf numFmtId="0" fontId="1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165" fontId="4" fillId="0" borderId="0" xfId="6" applyNumberFormat="1" applyFont="1" applyAlignment="1">
      <alignment vertical="center"/>
    </xf>
    <xf numFmtId="0" fontId="1" fillId="0" borderId="0" xfId="7" applyFont="1" applyAlignment="1">
      <alignment horizontal="left" vertical="center"/>
    </xf>
    <xf numFmtId="0" fontId="4" fillId="0" borderId="0" xfId="6" applyFont="1" applyAlignment="1">
      <alignment horizontal="centerContinuous" vertical="center"/>
    </xf>
    <xf numFmtId="165" fontId="4" fillId="0" borderId="0" xfId="6" applyNumberFormat="1" applyFont="1" applyAlignment="1">
      <alignment horizontal="centerContinuous" vertical="center"/>
    </xf>
    <xf numFmtId="0" fontId="1" fillId="0" borderId="1" xfId="7" applyFont="1" applyBorder="1" applyAlignment="1">
      <alignment horizontal="left" vertical="center"/>
    </xf>
    <xf numFmtId="0" fontId="4" fillId="0" borderId="1" xfId="6" applyFont="1" applyBorder="1" applyAlignment="1">
      <alignment horizontal="centerContinuous" vertical="center"/>
    </xf>
    <xf numFmtId="165" fontId="4" fillId="0" borderId="1" xfId="6" applyNumberFormat="1" applyFont="1" applyBorder="1" applyAlignment="1">
      <alignment horizontal="centerContinuous" vertical="center"/>
    </xf>
    <xf numFmtId="0" fontId="4" fillId="0" borderId="1" xfId="6" applyFont="1" applyBorder="1" applyAlignment="1">
      <alignment vertical="center"/>
    </xf>
    <xf numFmtId="0" fontId="4" fillId="0" borderId="0" xfId="6" applyFont="1" applyAlignment="1">
      <alignment horizontal="center" vertical="center"/>
    </xf>
    <xf numFmtId="165" fontId="4" fillId="0" borderId="0" xfId="6" applyNumberFormat="1" applyFont="1" applyAlignment="1">
      <alignment horizontal="right" vertical="center"/>
    </xf>
    <xf numFmtId="165" fontId="1" fillId="0" borderId="0" xfId="6" quotePrefix="1" applyNumberFormat="1" applyFont="1" applyAlignment="1">
      <alignment horizontal="right" vertical="center"/>
    </xf>
    <xf numFmtId="168" fontId="1" fillId="0" borderId="0" xfId="6" applyNumberFormat="1" applyFont="1" applyAlignment="1">
      <alignment horizontal="right" vertical="center"/>
    </xf>
    <xf numFmtId="168" fontId="4" fillId="0" borderId="0" xfId="6" applyNumberFormat="1" applyFont="1" applyAlignment="1">
      <alignment horizontal="right" vertical="center"/>
    </xf>
    <xf numFmtId="165" fontId="6" fillId="0" borderId="0" xfId="6" applyNumberFormat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165" fontId="1" fillId="0" borderId="1" xfId="7" applyNumberFormat="1" applyFont="1" applyBorder="1" applyAlignment="1">
      <alignment horizontal="right" vertical="center"/>
    </xf>
    <xf numFmtId="0" fontId="1" fillId="0" borderId="0" xfId="7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165" fontId="4" fillId="0" borderId="0" xfId="8" applyNumberFormat="1" applyFont="1" applyFill="1" applyBorder="1" applyAlignment="1">
      <alignment horizontal="right" vertical="center"/>
    </xf>
    <xf numFmtId="165" fontId="4" fillId="2" borderId="0" xfId="8" applyNumberFormat="1" applyFont="1" applyFill="1" applyBorder="1" applyAlignment="1">
      <alignment horizontal="right" vertical="center"/>
    </xf>
    <xf numFmtId="165" fontId="4" fillId="2" borderId="0" xfId="6" applyNumberFormat="1" applyFont="1" applyFill="1" applyAlignment="1">
      <alignment vertical="center"/>
    </xf>
    <xf numFmtId="165" fontId="1" fillId="0" borderId="0" xfId="6" applyNumberFormat="1" applyFont="1" applyAlignment="1">
      <alignment horizontal="right" vertical="center"/>
    </xf>
    <xf numFmtId="169" fontId="4" fillId="2" borderId="0" xfId="8" applyNumberFormat="1" applyFont="1" applyFill="1" applyBorder="1" applyAlignment="1">
      <alignment horizontal="right" vertical="center"/>
    </xf>
    <xf numFmtId="169" fontId="4" fillId="0" borderId="0" xfId="8" applyNumberFormat="1" applyFont="1" applyFill="1" applyBorder="1" applyAlignment="1">
      <alignment horizontal="right" vertical="center"/>
    </xf>
    <xf numFmtId="167" fontId="4" fillId="0" borderId="0" xfId="8" applyNumberFormat="1" applyFont="1" applyFill="1" applyBorder="1" applyAlignment="1">
      <alignment vertical="center"/>
    </xf>
    <xf numFmtId="169" fontId="4" fillId="2" borderId="0" xfId="8" applyNumberFormat="1" applyFont="1" applyFill="1" applyAlignment="1">
      <alignment vertical="center"/>
    </xf>
    <xf numFmtId="169" fontId="4" fillId="0" borderId="0" xfId="8" applyNumberFormat="1" applyFont="1" applyFill="1" applyAlignment="1">
      <alignment vertical="center"/>
    </xf>
    <xf numFmtId="169" fontId="4" fillId="2" borderId="1" xfId="8" applyNumberFormat="1" applyFont="1" applyFill="1" applyBorder="1" applyAlignment="1">
      <alignment horizontal="right" vertical="center"/>
    </xf>
    <xf numFmtId="169" fontId="4" fillId="0" borderId="1" xfId="8" applyNumberFormat="1" applyFont="1" applyFill="1" applyBorder="1" applyAlignment="1">
      <alignment horizontal="right" vertical="center"/>
    </xf>
    <xf numFmtId="169" fontId="4" fillId="2" borderId="1" xfId="6" applyNumberFormat="1" applyFont="1" applyFill="1" applyBorder="1" applyAlignment="1">
      <alignment horizontal="right" vertical="center"/>
    </xf>
    <xf numFmtId="169" fontId="4" fillId="0" borderId="1" xfId="6" applyNumberFormat="1" applyFont="1" applyBorder="1" applyAlignment="1">
      <alignment horizontal="right" vertical="center"/>
    </xf>
    <xf numFmtId="165" fontId="4" fillId="2" borderId="1" xfId="8" applyNumberFormat="1" applyFont="1" applyFill="1" applyBorder="1" applyAlignment="1">
      <alignment horizontal="right" vertical="center"/>
    </xf>
    <xf numFmtId="165" fontId="4" fillId="0" borderId="1" xfId="8" applyNumberFormat="1" applyFont="1" applyFill="1" applyBorder="1" applyAlignment="1">
      <alignment horizontal="right" vertical="center"/>
    </xf>
    <xf numFmtId="165" fontId="4" fillId="2" borderId="0" xfId="6" applyNumberFormat="1" applyFont="1" applyFill="1" applyAlignment="1">
      <alignment horizontal="right" vertical="center"/>
    </xf>
    <xf numFmtId="165" fontId="4" fillId="2" borderId="3" xfId="6" applyNumberFormat="1" applyFont="1" applyFill="1" applyBorder="1" applyAlignment="1">
      <alignment horizontal="right" vertical="center"/>
    </xf>
    <xf numFmtId="165" fontId="4" fillId="0" borderId="3" xfId="6" applyNumberFormat="1" applyFont="1" applyBorder="1" applyAlignment="1">
      <alignment horizontal="right" vertical="center"/>
    </xf>
    <xf numFmtId="166" fontId="4" fillId="0" borderId="0" xfId="6" applyNumberFormat="1" applyFont="1" applyAlignment="1">
      <alignment horizontal="right" vertical="center"/>
    </xf>
    <xf numFmtId="165" fontId="1" fillId="2" borderId="0" xfId="6" applyNumberFormat="1" applyFont="1" applyFill="1" applyAlignment="1">
      <alignment horizontal="right" vertical="center"/>
    </xf>
    <xf numFmtId="37" fontId="1" fillId="0" borderId="0" xfId="6" applyNumberFormat="1" applyFont="1" applyAlignment="1">
      <alignment horizontal="left" vertical="center"/>
    </xf>
    <xf numFmtId="169" fontId="4" fillId="2" borderId="0" xfId="5" applyNumberFormat="1" applyFont="1" applyFill="1" applyAlignment="1">
      <alignment vertical="center"/>
    </xf>
    <xf numFmtId="169" fontId="4" fillId="0" borderId="0" xfId="5" applyNumberFormat="1" applyFont="1" applyAlignment="1">
      <alignment vertical="center"/>
    </xf>
    <xf numFmtId="37" fontId="1" fillId="0" borderId="0" xfId="6" applyNumberFormat="1" applyFont="1" applyAlignment="1">
      <alignment vertical="center"/>
    </xf>
    <xf numFmtId="37" fontId="4" fillId="0" borderId="0" xfId="6" applyNumberFormat="1" applyFont="1" applyAlignment="1">
      <alignment vertical="center"/>
    </xf>
    <xf numFmtId="165" fontId="4" fillId="2" borderId="1" xfId="6" applyNumberFormat="1" applyFont="1" applyFill="1" applyBorder="1" applyAlignment="1">
      <alignment horizontal="right" vertical="center"/>
    </xf>
    <xf numFmtId="165" fontId="4" fillId="0" borderId="1" xfId="6" applyNumberFormat="1" applyFont="1" applyBorder="1" applyAlignment="1">
      <alignment horizontal="right" vertical="center"/>
    </xf>
    <xf numFmtId="165" fontId="4" fillId="2" borderId="1" xfId="5" applyNumberFormat="1" applyFont="1" applyFill="1" applyBorder="1" applyAlignment="1">
      <alignment vertical="center"/>
    </xf>
    <xf numFmtId="165" fontId="4" fillId="0" borderId="1" xfId="5" applyNumberFormat="1" applyFont="1" applyBorder="1" applyAlignment="1">
      <alignment vertical="center"/>
    </xf>
    <xf numFmtId="165" fontId="4" fillId="2" borderId="2" xfId="8" applyNumberFormat="1" applyFont="1" applyFill="1" applyBorder="1" applyAlignment="1">
      <alignment horizontal="right" vertical="center"/>
    </xf>
    <xf numFmtId="165" fontId="4" fillId="0" borderId="2" xfId="8" applyNumberFormat="1" applyFont="1" applyFill="1" applyBorder="1" applyAlignment="1">
      <alignment horizontal="right" vertical="center"/>
    </xf>
    <xf numFmtId="169" fontId="4" fillId="2" borderId="0" xfId="6" applyNumberFormat="1" applyFont="1" applyFill="1" applyAlignment="1">
      <alignment vertical="center"/>
    </xf>
    <xf numFmtId="169" fontId="4" fillId="0" borderId="0" xfId="6" applyNumberFormat="1" applyFont="1" applyAlignment="1">
      <alignment vertical="center"/>
    </xf>
    <xf numFmtId="38" fontId="4" fillId="0" borderId="0" xfId="5" applyNumberFormat="1" applyFont="1" applyAlignment="1">
      <alignment vertical="center"/>
    </xf>
    <xf numFmtId="169" fontId="4" fillId="2" borderId="1" xfId="6" applyNumberFormat="1" applyFont="1" applyFill="1" applyBorder="1" applyAlignment="1">
      <alignment vertical="center"/>
    </xf>
    <xf numFmtId="169" fontId="4" fillId="0" borderId="1" xfId="6" applyNumberFormat="1" applyFont="1" applyBorder="1" applyAlignment="1">
      <alignment vertical="center"/>
    </xf>
    <xf numFmtId="165" fontId="4" fillId="0" borderId="0" xfId="6" applyNumberFormat="1" applyFont="1" applyAlignment="1">
      <alignment horizontal="center" vertical="center"/>
    </xf>
    <xf numFmtId="165" fontId="4" fillId="2" borderId="2" xfId="6" applyNumberFormat="1" applyFont="1" applyFill="1" applyBorder="1" applyAlignment="1">
      <alignment vertical="center"/>
    </xf>
    <xf numFmtId="165" fontId="4" fillId="0" borderId="2" xfId="6" applyNumberFormat="1" applyFont="1" applyBorder="1" applyAlignment="1">
      <alignment vertical="center"/>
    </xf>
    <xf numFmtId="169" fontId="4" fillId="2" borderId="1" xfId="5" applyNumberFormat="1" applyFont="1" applyFill="1" applyBorder="1" applyAlignment="1">
      <alignment vertical="center"/>
    </xf>
    <xf numFmtId="169" fontId="4" fillId="0" borderId="1" xfId="5" applyNumberFormat="1" applyFont="1" applyBorder="1" applyAlignment="1">
      <alignment vertical="center"/>
    </xf>
    <xf numFmtId="170" fontId="4" fillId="0" borderId="0" xfId="8" applyNumberFormat="1" applyFont="1" applyFill="1" applyBorder="1" applyAlignment="1">
      <alignment horizontal="right" vertical="center"/>
    </xf>
    <xf numFmtId="170" fontId="4" fillId="2" borderId="2" xfId="8" applyNumberFormat="1" applyFont="1" applyFill="1" applyBorder="1" applyAlignment="1">
      <alignment horizontal="right" vertical="center"/>
    </xf>
    <xf numFmtId="170" fontId="4" fillId="0" borderId="2" xfId="8" applyNumberFormat="1" applyFont="1" applyFill="1" applyBorder="1" applyAlignment="1">
      <alignment horizontal="right" vertical="center"/>
    </xf>
    <xf numFmtId="170" fontId="4" fillId="0" borderId="0" xfId="6" applyNumberFormat="1" applyFont="1" applyAlignment="1">
      <alignment vertical="center"/>
    </xf>
    <xf numFmtId="37" fontId="4" fillId="0" borderId="1" xfId="6" applyNumberFormat="1" applyFont="1" applyBorder="1" applyAlignment="1">
      <alignment vertical="center"/>
    </xf>
    <xf numFmtId="38" fontId="4" fillId="2" borderId="0" xfId="5" applyNumberFormat="1" applyFont="1" applyFill="1" applyAlignment="1">
      <alignment vertical="center"/>
    </xf>
    <xf numFmtId="166" fontId="4" fillId="0" borderId="0" xfId="6" applyNumberFormat="1" applyFont="1" applyAlignment="1">
      <alignment horizontal="center" vertical="center"/>
    </xf>
    <xf numFmtId="171" fontId="4" fillId="0" borderId="0" xfId="9" applyNumberFormat="1" applyFont="1" applyFill="1" applyBorder="1" applyAlignment="1">
      <alignment vertical="center"/>
    </xf>
    <xf numFmtId="166" fontId="1" fillId="0" borderId="0" xfId="6" applyNumberFormat="1" applyFont="1" applyAlignment="1">
      <alignment horizontal="center" vertical="center"/>
    </xf>
    <xf numFmtId="171" fontId="1" fillId="0" borderId="0" xfId="9" applyNumberFormat="1" applyFont="1" applyFill="1" applyBorder="1" applyAlignment="1">
      <alignment vertical="center"/>
    </xf>
    <xf numFmtId="0" fontId="1" fillId="0" borderId="1" xfId="6" applyFont="1" applyBorder="1" applyAlignment="1">
      <alignment vertical="center"/>
    </xf>
    <xf numFmtId="166" fontId="1" fillId="0" borderId="1" xfId="6" applyNumberFormat="1" applyFon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165" fontId="1" fillId="0" borderId="1" xfId="6" applyNumberFormat="1" applyFont="1" applyBorder="1" applyAlignment="1">
      <alignment horizontal="right" vertical="center"/>
    </xf>
    <xf numFmtId="171" fontId="1" fillId="0" borderId="1" xfId="9" applyNumberFormat="1" applyFont="1" applyFill="1" applyBorder="1" applyAlignment="1">
      <alignment vertical="center"/>
    </xf>
    <xf numFmtId="166" fontId="1" fillId="0" borderId="0" xfId="6" applyNumberFormat="1" applyFont="1" applyAlignment="1">
      <alignment horizontal="right" vertical="center"/>
    </xf>
    <xf numFmtId="0" fontId="1" fillId="0" borderId="0" xfId="10" applyFont="1" applyAlignment="1">
      <alignment vertical="center"/>
    </xf>
    <xf numFmtId="165" fontId="1" fillId="0" borderId="0" xfId="10" applyNumberFormat="1" applyFont="1" applyAlignment="1">
      <alignment horizontal="center" vertical="center"/>
    </xf>
    <xf numFmtId="165" fontId="1" fillId="0" borderId="0" xfId="10" applyNumberFormat="1" applyFont="1" applyAlignment="1">
      <alignment horizontal="right" vertical="center"/>
    </xf>
    <xf numFmtId="0" fontId="1" fillId="0" borderId="1" xfId="6" applyFont="1" applyBorder="1" applyAlignment="1">
      <alignment horizontal="right" vertical="center"/>
    </xf>
    <xf numFmtId="166" fontId="1" fillId="0" borderId="0" xfId="10" applyNumberFormat="1" applyFont="1" applyAlignment="1">
      <alignment horizontal="center" vertical="center"/>
    </xf>
    <xf numFmtId="166" fontId="1" fillId="0" borderId="0" xfId="10" applyNumberFormat="1" applyFont="1" applyAlignment="1">
      <alignment horizontal="right" vertical="center"/>
    </xf>
    <xf numFmtId="0" fontId="4" fillId="0" borderId="0" xfId="10" applyFont="1" applyAlignment="1">
      <alignment vertical="center"/>
    </xf>
    <xf numFmtId="0" fontId="1" fillId="0" borderId="1" xfId="10" applyFont="1" applyBorder="1" applyAlignment="1">
      <alignment horizontal="right" vertical="center"/>
    </xf>
    <xf numFmtId="0" fontId="1" fillId="0" borderId="0" xfId="10" applyFont="1" applyAlignment="1">
      <alignment horizontal="center" vertical="center"/>
    </xf>
    <xf numFmtId="165" fontId="4" fillId="0" borderId="0" xfId="11" applyNumberFormat="1" applyFont="1" applyAlignment="1">
      <alignment horizontal="right" vertical="center"/>
    </xf>
    <xf numFmtId="165" fontId="4" fillId="0" borderId="0" xfId="10" applyNumberFormat="1" applyFont="1" applyAlignment="1">
      <alignment horizontal="right" vertical="center"/>
    </xf>
    <xf numFmtId="0" fontId="4" fillId="0" borderId="0" xfId="7" applyFont="1" applyAlignment="1">
      <alignment horizontal="left" vertical="center"/>
    </xf>
    <xf numFmtId="166" fontId="4" fillId="0" borderId="0" xfId="4" applyNumberFormat="1" applyFont="1" applyAlignment="1">
      <alignment horizontal="right" vertical="center"/>
    </xf>
    <xf numFmtId="165" fontId="4" fillId="0" borderId="1" xfId="4" applyNumberFormat="1" applyFont="1" applyBorder="1" applyAlignment="1">
      <alignment horizontal="right" vertical="center"/>
    </xf>
    <xf numFmtId="165" fontId="4" fillId="0" borderId="1" xfId="10" applyNumberFormat="1" applyFont="1" applyBorder="1" applyAlignment="1">
      <alignment horizontal="right" vertical="center"/>
    </xf>
    <xf numFmtId="165" fontId="4" fillId="0" borderId="1" xfId="11" applyNumberFormat="1" applyFont="1" applyBorder="1" applyAlignment="1">
      <alignment horizontal="right" vertical="center"/>
    </xf>
    <xf numFmtId="37" fontId="1" fillId="0" borderId="0" xfId="4" applyFont="1" applyAlignment="1">
      <alignment vertical="center"/>
    </xf>
    <xf numFmtId="165" fontId="4" fillId="0" borderId="2" xfId="10" applyNumberFormat="1" applyFont="1" applyBorder="1" applyAlignment="1">
      <alignment horizontal="right" vertical="center"/>
    </xf>
    <xf numFmtId="15" fontId="1" fillId="0" borderId="0" xfId="6" quotePrefix="1" applyNumberFormat="1" applyFont="1" applyAlignment="1">
      <alignment vertical="center"/>
    </xf>
    <xf numFmtId="165" fontId="4" fillId="2" borderId="0" xfId="11" applyNumberFormat="1" applyFont="1" applyFill="1" applyAlignment="1">
      <alignment horizontal="right" vertical="center"/>
    </xf>
    <xf numFmtId="165" fontId="4" fillId="2" borderId="0" xfId="10" applyNumberFormat="1" applyFont="1" applyFill="1" applyAlignment="1">
      <alignment horizontal="right" vertical="center"/>
    </xf>
    <xf numFmtId="165" fontId="4" fillId="2" borderId="1" xfId="4" applyNumberFormat="1" applyFont="1" applyFill="1" applyBorder="1" applyAlignment="1">
      <alignment horizontal="right" vertical="center"/>
    </xf>
    <xf numFmtId="165" fontId="4" fillId="2" borderId="1" xfId="10" applyNumberFormat="1" applyFont="1" applyFill="1" applyBorder="1" applyAlignment="1">
      <alignment horizontal="right" vertical="center"/>
    </xf>
    <xf numFmtId="165" fontId="4" fillId="2" borderId="1" xfId="11" applyNumberFormat="1" applyFont="1" applyFill="1" applyBorder="1" applyAlignment="1">
      <alignment horizontal="right" vertical="center"/>
    </xf>
    <xf numFmtId="165" fontId="4" fillId="2" borderId="2" xfId="10" applyNumberFormat="1" applyFont="1" applyFill="1" applyBorder="1" applyAlignment="1">
      <alignment horizontal="right" vertical="center"/>
    </xf>
    <xf numFmtId="166" fontId="4" fillId="0" borderId="1" xfId="6" applyNumberFormat="1" applyFont="1" applyBorder="1" applyAlignment="1">
      <alignment horizontal="right" vertical="center"/>
    </xf>
    <xf numFmtId="166" fontId="4" fillId="0" borderId="1" xfId="6" applyNumberFormat="1" applyFont="1" applyBorder="1" applyAlignment="1">
      <alignment horizontal="center" vertical="center"/>
    </xf>
    <xf numFmtId="0" fontId="1" fillId="0" borderId="0" xfId="7" applyFont="1" applyAlignment="1">
      <alignment vertical="center"/>
    </xf>
    <xf numFmtId="0" fontId="1" fillId="0" borderId="1" xfId="7" applyFont="1" applyBorder="1" applyAlignment="1">
      <alignment vertical="center"/>
    </xf>
    <xf numFmtId="165" fontId="1" fillId="0" borderId="0" xfId="6" applyNumberFormat="1" applyFont="1" applyAlignment="1">
      <alignment horizontal="centerContinuous" vertical="center"/>
    </xf>
    <xf numFmtId="0" fontId="1" fillId="0" borderId="0" xfId="6" applyFont="1" applyAlignment="1">
      <alignment horizontal="right" vertical="center"/>
    </xf>
    <xf numFmtId="165" fontId="1" fillId="0" borderId="0" xfId="6" applyNumberFormat="1" applyFont="1" applyAlignment="1">
      <alignment vertical="center"/>
    </xf>
    <xf numFmtId="165" fontId="1" fillId="0" borderId="0" xfId="7" applyNumberFormat="1" applyFont="1" applyAlignment="1">
      <alignment horizontal="right" vertical="center"/>
    </xf>
    <xf numFmtId="166" fontId="4" fillId="0" borderId="0" xfId="8" applyNumberFormat="1" applyFont="1" applyFill="1" applyBorder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165" fontId="4" fillId="2" borderId="0" xfId="6" applyNumberFormat="1" applyFont="1" applyFill="1" applyAlignment="1">
      <alignment horizontal="center" vertical="center"/>
    </xf>
    <xf numFmtId="166" fontId="4" fillId="0" borderId="0" xfId="12" applyNumberFormat="1" applyFont="1" applyAlignment="1">
      <alignment horizontal="left" vertical="center"/>
    </xf>
    <xf numFmtId="0" fontId="4" fillId="0" borderId="0" xfId="12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0" xfId="12" quotePrefix="1" applyFont="1" applyAlignment="1">
      <alignment vertical="center"/>
    </xf>
    <xf numFmtId="166" fontId="4" fillId="0" borderId="0" xfId="12" quotePrefix="1" applyNumberFormat="1" applyFont="1" applyAlignment="1">
      <alignment horizontal="left" vertical="center"/>
    </xf>
    <xf numFmtId="166" fontId="4" fillId="0" borderId="0" xfId="5" applyNumberFormat="1" applyFont="1" applyAlignment="1">
      <alignment horizontal="left" vertical="center"/>
    </xf>
    <xf numFmtId="165" fontId="4" fillId="2" borderId="0" xfId="5" applyNumberFormat="1" applyFont="1" applyFill="1" applyAlignment="1">
      <alignment horizontal="right" vertical="center" wrapText="1"/>
    </xf>
    <xf numFmtId="165" fontId="4" fillId="0" borderId="0" xfId="5" applyNumberFormat="1" applyFont="1" applyAlignment="1">
      <alignment horizontal="right" vertical="center" wrapText="1"/>
    </xf>
    <xf numFmtId="0" fontId="7" fillId="0" borderId="0" xfId="6" applyFont="1" applyAlignment="1">
      <alignment vertical="center"/>
    </xf>
    <xf numFmtId="165" fontId="4" fillId="2" borderId="0" xfId="8" quotePrefix="1" applyNumberFormat="1" applyFont="1" applyFill="1" applyBorder="1" applyAlignment="1">
      <alignment horizontal="right" vertical="center"/>
    </xf>
    <xf numFmtId="165" fontId="4" fillId="0" borderId="0" xfId="8" quotePrefix="1" applyNumberFormat="1" applyFont="1" applyFill="1" applyBorder="1" applyAlignment="1">
      <alignment horizontal="right" vertical="center"/>
    </xf>
    <xf numFmtId="165" fontId="4" fillId="2" borderId="1" xfId="8" quotePrefix="1" applyNumberFormat="1" applyFont="1" applyFill="1" applyBorder="1" applyAlignment="1">
      <alignment horizontal="right" vertical="center"/>
    </xf>
    <xf numFmtId="165" fontId="4" fillId="0" borderId="1" xfId="8" quotePrefix="1" applyNumberFormat="1" applyFont="1" applyFill="1" applyBorder="1" applyAlignment="1">
      <alignment horizontal="right" vertical="center"/>
    </xf>
    <xf numFmtId="165" fontId="4" fillId="2" borderId="0" xfId="8" applyNumberFormat="1" applyFont="1" applyFill="1" applyAlignment="1">
      <alignment horizontal="right" vertical="center"/>
    </xf>
    <xf numFmtId="165" fontId="4" fillId="0" borderId="0" xfId="8" applyNumberFormat="1" applyFont="1" applyFill="1" applyAlignment="1">
      <alignment horizontal="right" vertical="center"/>
    </xf>
    <xf numFmtId="0" fontId="4" fillId="0" borderId="0" xfId="7" applyFont="1" applyAlignment="1">
      <alignment vertical="center"/>
    </xf>
    <xf numFmtId="165" fontId="4" fillId="2" borderId="0" xfId="8" applyNumberFormat="1" applyFont="1" applyFill="1" applyBorder="1" applyAlignment="1">
      <alignment vertical="center"/>
    </xf>
    <xf numFmtId="165" fontId="4" fillId="0" borderId="0" xfId="8" applyNumberFormat="1" applyFont="1" applyFill="1" applyBorder="1" applyAlignment="1">
      <alignment vertical="center"/>
    </xf>
    <xf numFmtId="0" fontId="4" fillId="0" borderId="0" xfId="5" applyFont="1" applyAlignment="1">
      <alignment horizontal="left" vertical="center"/>
    </xf>
    <xf numFmtId="0" fontId="1" fillId="0" borderId="1" xfId="6" applyFont="1" applyBorder="1" applyAlignment="1">
      <alignment horizontal="left" vertical="center"/>
    </xf>
    <xf numFmtId="0" fontId="4" fillId="0" borderId="1" xfId="6" applyFont="1" applyBorder="1" applyAlignment="1">
      <alignment horizontal="center" vertical="center"/>
    </xf>
    <xf numFmtId="166" fontId="1" fillId="0" borderId="0" xfId="5" applyNumberFormat="1" applyFont="1" applyAlignment="1">
      <alignment vertical="center"/>
    </xf>
    <xf numFmtId="166" fontId="4" fillId="0" borderId="0" xfId="5" applyNumberFormat="1" applyFont="1" applyAlignment="1">
      <alignment vertical="center"/>
    </xf>
    <xf numFmtId="0" fontId="4" fillId="2" borderId="0" xfId="6" applyFont="1" applyFill="1" applyAlignment="1">
      <alignment vertical="center"/>
    </xf>
    <xf numFmtId="0" fontId="4" fillId="0" borderId="0" xfId="6" applyFont="1" applyAlignment="1">
      <alignment horizontal="justify" vertical="center" wrapText="1"/>
    </xf>
    <xf numFmtId="166" fontId="1" fillId="0" borderId="0" xfId="5" quotePrefix="1" applyNumberFormat="1" applyFont="1" applyAlignment="1">
      <alignment horizontal="left" vertical="center"/>
    </xf>
    <xf numFmtId="166" fontId="4" fillId="0" borderId="0" xfId="5" quotePrefix="1" applyNumberFormat="1" applyFont="1" applyAlignment="1">
      <alignment horizontal="left" vertical="center"/>
    </xf>
    <xf numFmtId="166" fontId="1" fillId="0" borderId="0" xfId="5" applyNumberFormat="1" applyFont="1" applyAlignment="1">
      <alignment horizontal="left" vertical="center"/>
    </xf>
    <xf numFmtId="165" fontId="4" fillId="2" borderId="2" xfId="6" applyNumberFormat="1" applyFont="1" applyFill="1" applyBorder="1" applyAlignment="1">
      <alignment horizontal="right" vertical="center"/>
    </xf>
    <xf numFmtId="165" fontId="4" fillId="0" borderId="2" xfId="6" applyNumberFormat="1" applyFont="1" applyBorder="1" applyAlignment="1">
      <alignment horizontal="right" vertical="center"/>
    </xf>
    <xf numFmtId="166" fontId="4" fillId="0" borderId="0" xfId="13" applyNumberFormat="1" applyFont="1" applyAlignment="1">
      <alignment horizontal="left" vertical="center"/>
    </xf>
    <xf numFmtId="172" fontId="4" fillId="2" borderId="0" xfId="9" applyNumberFormat="1" applyFont="1" applyFill="1" applyAlignment="1">
      <alignment vertical="center"/>
    </xf>
    <xf numFmtId="165" fontId="4" fillId="0" borderId="1" xfId="6" applyNumberFormat="1" applyFont="1" applyBorder="1" applyAlignment="1">
      <alignment vertical="center"/>
    </xf>
    <xf numFmtId="0" fontId="8" fillId="0" borderId="0" xfId="0" applyFont="1"/>
    <xf numFmtId="0" fontId="4" fillId="0" borderId="0" xfId="6" applyFont="1" applyFill="1" applyAlignment="1">
      <alignment horizontal="center" vertical="center"/>
    </xf>
    <xf numFmtId="0" fontId="1" fillId="0" borderId="0" xfId="6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 applyAlignment="1">
      <alignment horizontal="right" vertical="center"/>
    </xf>
    <xf numFmtId="165" fontId="4" fillId="0" borderId="0" xfId="5" applyNumberFormat="1" applyFont="1" applyFill="1" applyAlignment="1">
      <alignment horizontal="right" vertical="center"/>
    </xf>
    <xf numFmtId="165" fontId="4" fillId="0" borderId="1" xfId="5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165" fontId="1" fillId="0" borderId="0" xfId="4" applyNumberFormat="1" applyFont="1" applyAlignment="1">
      <alignment horizontal="center" vertical="center"/>
    </xf>
    <xf numFmtId="0" fontId="1" fillId="0" borderId="1" xfId="6" applyFont="1" applyBorder="1" applyAlignment="1">
      <alignment horizontal="center" vertical="center"/>
    </xf>
    <xf numFmtId="165" fontId="1" fillId="0" borderId="1" xfId="6" applyNumberFormat="1" applyFont="1" applyBorder="1" applyAlignment="1">
      <alignment horizontal="center" vertical="center"/>
    </xf>
    <xf numFmtId="165" fontId="1" fillId="0" borderId="1" xfId="10" applyNumberFormat="1" applyFont="1" applyBorder="1" applyAlignment="1">
      <alignment horizontal="center" vertical="center"/>
    </xf>
    <xf numFmtId="0" fontId="4" fillId="0" borderId="0" xfId="10" applyFont="1" applyAlignment="1">
      <alignment horizontal="center" vertical="center"/>
    </xf>
    <xf numFmtId="0" fontId="4" fillId="0" borderId="0" xfId="6" applyFont="1" applyAlignment="1">
      <alignment horizontal="left" vertical="center"/>
    </xf>
    <xf numFmtId="165" fontId="1" fillId="0" borderId="0" xfId="6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165" fontId="1" fillId="0" borderId="0" xfId="4" applyNumberFormat="1" applyFont="1" applyAlignment="1">
      <alignment horizontal="center" vertical="center"/>
    </xf>
    <xf numFmtId="0" fontId="1" fillId="0" borderId="1" xfId="6" applyFont="1" applyBorder="1" applyAlignment="1">
      <alignment horizontal="center" vertical="center"/>
    </xf>
    <xf numFmtId="165" fontId="1" fillId="0" borderId="1" xfId="6" applyNumberFormat="1" applyFont="1" applyBorder="1" applyAlignment="1">
      <alignment horizontal="center" vertical="center"/>
    </xf>
    <xf numFmtId="165" fontId="1" fillId="0" borderId="1" xfId="10" applyNumberFormat="1" applyFont="1" applyBorder="1" applyAlignment="1">
      <alignment horizontal="center" vertical="center"/>
    </xf>
    <xf numFmtId="165" fontId="1" fillId="0" borderId="4" xfId="10" applyNumberFormat="1" applyFont="1" applyBorder="1" applyAlignment="1">
      <alignment horizontal="center" vertical="center"/>
    </xf>
    <xf numFmtId="0" fontId="4" fillId="0" borderId="0" xfId="10" applyFont="1" applyAlignment="1">
      <alignment horizontal="center" vertical="center"/>
    </xf>
    <xf numFmtId="37" fontId="4" fillId="0" borderId="1" xfId="6" applyNumberFormat="1" applyFont="1" applyBorder="1" applyAlignment="1">
      <alignment horizontal="justify" vertical="center"/>
    </xf>
    <xf numFmtId="0" fontId="4" fillId="0" borderId="1" xfId="6" applyFont="1" applyBorder="1" applyAlignment="1">
      <alignment horizontal="justify" vertical="center"/>
    </xf>
    <xf numFmtId="165" fontId="1" fillId="0" borderId="0" xfId="6" applyNumberFormat="1" applyFont="1" applyAlignment="1">
      <alignment horizontal="center" vertical="center"/>
    </xf>
    <xf numFmtId="0" fontId="4" fillId="0" borderId="0" xfId="6" applyFont="1" applyAlignment="1">
      <alignment horizontal="left" vertical="center"/>
    </xf>
  </cellXfs>
  <cellStyles count="14">
    <cellStyle name="Comma 2 2" xfId="8" xr:uid="{8D340E66-11C0-41E6-A041-6DD6A54CBD3B}"/>
    <cellStyle name="Comma 2 5 2" xfId="9" xr:uid="{64F68C1E-43D7-4671-A741-0E5DF1B2CACC}"/>
    <cellStyle name="Normal" xfId="0" builtinId="0"/>
    <cellStyle name="Normal 10" xfId="6" xr:uid="{D1C70CE5-1DC7-4A86-8239-6A039187AEB4}"/>
    <cellStyle name="Normal 2" xfId="2" xr:uid="{65D6DB6F-ABB6-4011-9B17-F98FF67F5853}"/>
    <cellStyle name="Normal 2 2 2" xfId="3" xr:uid="{763E7EC9-689A-4884-8C9A-F7826FCD84DE}"/>
    <cellStyle name="Normal 2 2 2 8" xfId="7" xr:uid="{D675A61B-9C0A-4D95-BA12-8BE62060FE26}"/>
    <cellStyle name="Normal 3_CF MNR Q1 10 2" xfId="13" xr:uid="{D9249CB3-DC76-43AE-B1E8-A738D116C3B5}"/>
    <cellStyle name="Normal 4" xfId="1" xr:uid="{6CB71DEE-CDE9-4A2B-A33F-B531A1B75999}"/>
    <cellStyle name="Normal 4 2 2" xfId="11" xr:uid="{5D1D8636-69F4-4546-873B-C387BFA31620}"/>
    <cellStyle name="Normal 4 4" xfId="4" xr:uid="{2D129169-9937-409A-9343-EA995F3E696C}"/>
    <cellStyle name="Normal 4 5 2" xfId="10" xr:uid="{F787FCE0-A03C-4CE1-8D16-521FE7EDF898}"/>
    <cellStyle name="Normal 6 2" xfId="5" xr:uid="{3B7D2746-769D-49B3-99DF-AA5C42F0524A}"/>
    <cellStyle name="Normal 6 8" xfId="12" xr:uid="{29F60E7C-F708-42A3-89C9-AB8AA1DEA4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BAS-Listed/PROEN%20Crop%20Public%20Company%20Limited/PROEN%20Corp%20Public%20(Proimage%20Enginee)_Mar21%20(NWJ-14)%20(Roll)/PROEN%20Corp%20Q1'6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ketngam001\Downloads\PROEN%20Corp%20Q2_21%20E2%2004.08.20%20(12.0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Q1'20"/>
      <sheetName val="PL Q1'20"/>
      <sheetName val="EQ"/>
      <sheetName val="CF Q1'20"/>
      <sheetName val="EN 2-4"/>
      <sheetName val="EN 5 (3M)"/>
      <sheetName val="EN6Conso"/>
      <sheetName val="EN 7"/>
      <sheetName val="EN 8-9"/>
      <sheetName val="T 2-4"/>
      <sheetName val="T 5 (3M)"/>
      <sheetName val="T 6conso"/>
      <sheetName val="T7"/>
      <sheetName val="T8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9">
          <cell r="A49" t="str">
            <v>The accompanying notes form part of this interim financial information.</v>
          </cell>
        </row>
        <row r="147">
          <cell r="A147" t="str">
            <v>The accompanying notes form part of this interim financial information.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 2-4"/>
      <sheetName val="EN 5 (3M)"/>
      <sheetName val="EN 6 (6M)"/>
      <sheetName val="EN 7Conso"/>
      <sheetName val="EN 8"/>
      <sheetName val="EN 9-10"/>
    </sheetNames>
    <sheetDataSet>
      <sheetData sheetId="0">
        <row r="120">
          <cell r="J120">
            <v>228732200</v>
          </cell>
          <cell r="N120">
            <v>228732200</v>
          </cell>
        </row>
        <row r="124">
          <cell r="J124">
            <v>8060000</v>
          </cell>
          <cell r="L124">
            <v>7000000</v>
          </cell>
        </row>
      </sheetData>
      <sheetData sheetId="1" refreshError="1"/>
      <sheetData sheetId="2">
        <row r="3">
          <cell r="A3" t="str">
            <v>For the six-month period ended 30 June 2021</v>
          </cell>
        </row>
        <row r="39">
          <cell r="J39">
            <v>21068909</v>
          </cell>
        </row>
        <row r="42">
          <cell r="F42">
            <v>20220287</v>
          </cell>
        </row>
        <row r="50">
          <cell r="F50">
            <v>2601</v>
          </cell>
        </row>
        <row r="59">
          <cell r="A59" t="str">
            <v>The accompanying notes form part of this interim financial information.</v>
          </cell>
        </row>
      </sheetData>
      <sheetData sheetId="3">
        <row r="3">
          <cell r="A3" t="str">
            <v>For the six-month period ended 30 June 2021</v>
          </cell>
        </row>
        <row r="29">
          <cell r="D29">
            <v>16</v>
          </cell>
        </row>
        <row r="30">
          <cell r="D30">
            <v>17</v>
          </cell>
        </row>
        <row r="31">
          <cell r="D31">
            <v>18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3B18-C871-48F9-B3CC-2DBDAB5296E8}">
  <dimension ref="A1:P144"/>
  <sheetViews>
    <sheetView topLeftCell="A127" zoomScaleNormal="100" workbookViewId="0">
      <selection activeCell="G144" sqref="G144"/>
    </sheetView>
  </sheetViews>
  <sheetFormatPr defaultRowHeight="16.5" customHeight="1"/>
  <cols>
    <col min="1" max="6" width="1.7109375" style="202" customWidth="1"/>
    <col min="7" max="7" width="25.140625" style="202" customWidth="1"/>
    <col min="8" max="8" width="6" style="202" bestFit="1" customWidth="1"/>
    <col min="9" max="9" width="0.7109375" style="202" customWidth="1"/>
    <col min="10" max="10" width="11.28515625" style="202" customWidth="1"/>
    <col min="11" max="11" width="0.7109375" style="202" customWidth="1"/>
    <col min="12" max="12" width="11.28515625" style="202" customWidth="1"/>
    <col min="13" max="13" width="0.7109375" style="202" customWidth="1"/>
    <col min="14" max="14" width="11.28515625" style="202" customWidth="1"/>
    <col min="15" max="15" width="1" style="202" customWidth="1"/>
    <col min="16" max="16" width="11.28515625" style="202" customWidth="1"/>
    <col min="17" max="16384" width="9.140625" style="202"/>
  </cols>
  <sheetData>
    <row r="1" spans="1:16" ht="16.5" customHeight="1">
      <c r="A1" s="1" t="s">
        <v>0</v>
      </c>
      <c r="B1" s="2"/>
      <c r="C1" s="2"/>
      <c r="D1" s="2"/>
      <c r="E1" s="2"/>
      <c r="F1" s="2"/>
      <c r="G1" s="2"/>
      <c r="H1" s="223"/>
      <c r="I1" s="223"/>
      <c r="J1" s="223"/>
      <c r="K1" s="223"/>
      <c r="L1" s="223"/>
      <c r="M1" s="223"/>
      <c r="N1" s="3"/>
      <c r="O1" s="3"/>
      <c r="P1" s="3"/>
    </row>
    <row r="2" spans="1:16" ht="16.5" customHeight="1">
      <c r="A2" s="2" t="s">
        <v>1</v>
      </c>
      <c r="B2" s="2"/>
      <c r="C2" s="2"/>
      <c r="D2" s="2"/>
      <c r="E2" s="2"/>
      <c r="F2" s="2"/>
      <c r="G2" s="2"/>
      <c r="H2" s="223"/>
      <c r="I2" s="223"/>
      <c r="J2" s="223"/>
      <c r="K2" s="223"/>
      <c r="L2" s="223"/>
      <c r="M2" s="223"/>
      <c r="N2" s="3"/>
      <c r="O2" s="3"/>
      <c r="P2" s="3"/>
    </row>
    <row r="3" spans="1:16" ht="16.5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7"/>
      <c r="O3" s="7"/>
      <c r="P3" s="7"/>
    </row>
    <row r="4" spans="1:16" ht="16.5" customHeight="1">
      <c r="A4" s="8"/>
      <c r="B4" s="2"/>
      <c r="C4" s="2"/>
      <c r="D4" s="2"/>
      <c r="E4" s="2"/>
      <c r="F4" s="2"/>
      <c r="G4" s="2"/>
      <c r="H4" s="223"/>
      <c r="I4" s="223"/>
      <c r="J4" s="223"/>
      <c r="K4" s="223"/>
      <c r="L4" s="223"/>
      <c r="M4" s="223"/>
      <c r="N4" s="3"/>
      <c r="O4" s="3"/>
      <c r="P4" s="3"/>
    </row>
    <row r="5" spans="1:16" ht="16.5" customHeight="1">
      <c r="A5" s="2"/>
      <c r="B5" s="2"/>
      <c r="C5" s="2"/>
      <c r="D5" s="2"/>
      <c r="E5" s="2"/>
      <c r="F5" s="2"/>
      <c r="G5" s="2"/>
      <c r="H5" s="223"/>
      <c r="I5" s="223"/>
      <c r="J5" s="223"/>
      <c r="K5" s="223"/>
      <c r="L5" s="223"/>
      <c r="M5" s="223"/>
      <c r="N5" s="3"/>
      <c r="O5" s="3"/>
      <c r="P5" s="3"/>
    </row>
    <row r="6" spans="1:16" ht="16.5" customHeight="1">
      <c r="A6" s="2"/>
      <c r="B6" s="2"/>
      <c r="C6" s="2"/>
      <c r="D6" s="2"/>
      <c r="E6" s="2"/>
      <c r="F6" s="2"/>
      <c r="G6" s="2"/>
      <c r="H6" s="223"/>
      <c r="I6" s="223"/>
      <c r="J6" s="227" t="s">
        <v>3</v>
      </c>
      <c r="K6" s="227"/>
      <c r="L6" s="227"/>
      <c r="M6" s="223"/>
      <c r="N6" s="226" t="s">
        <v>4</v>
      </c>
      <c r="O6" s="226"/>
      <c r="P6" s="226"/>
    </row>
    <row r="7" spans="1:16" ht="16.5" customHeight="1">
      <c r="A7" s="2"/>
      <c r="B7" s="2"/>
      <c r="C7" s="2"/>
      <c r="D7" s="2"/>
      <c r="E7" s="2"/>
      <c r="F7" s="2"/>
      <c r="G7" s="2"/>
      <c r="H7" s="223"/>
      <c r="I7" s="223"/>
      <c r="J7" s="229" t="s">
        <v>5</v>
      </c>
      <c r="K7" s="229"/>
      <c r="L7" s="229"/>
      <c r="M7" s="9"/>
      <c r="N7" s="229" t="s">
        <v>5</v>
      </c>
      <c r="O7" s="229"/>
      <c r="P7" s="229"/>
    </row>
    <row r="8" spans="1:16" ht="16.5" customHeight="1">
      <c r="A8" s="2"/>
      <c r="B8" s="2"/>
      <c r="C8" s="2"/>
      <c r="D8" s="2"/>
      <c r="E8" s="2"/>
      <c r="F8" s="2"/>
      <c r="G8" s="2"/>
      <c r="H8" s="223"/>
      <c r="I8" s="223"/>
      <c r="J8" s="10" t="s">
        <v>6</v>
      </c>
      <c r="K8" s="10"/>
      <c r="L8" s="10" t="s">
        <v>7</v>
      </c>
      <c r="M8" s="11"/>
      <c r="N8" s="10" t="s">
        <v>6</v>
      </c>
      <c r="O8" s="10"/>
      <c r="P8" s="10" t="s">
        <v>7</v>
      </c>
    </row>
    <row r="9" spans="1:16" ht="16.5" customHeight="1">
      <c r="A9" s="2"/>
      <c r="B9" s="2"/>
      <c r="C9" s="2"/>
      <c r="D9" s="2"/>
      <c r="E9" s="2"/>
      <c r="F9" s="2"/>
      <c r="G9" s="2"/>
      <c r="H9" s="223"/>
      <c r="I9" s="223"/>
      <c r="J9" s="10" t="s">
        <v>8</v>
      </c>
      <c r="K9" s="10"/>
      <c r="L9" s="10" t="s">
        <v>9</v>
      </c>
      <c r="M9" s="11"/>
      <c r="N9" s="10" t="s">
        <v>8</v>
      </c>
      <c r="O9" s="10"/>
      <c r="P9" s="10" t="s">
        <v>9</v>
      </c>
    </row>
    <row r="10" spans="1:16" ht="16.5" customHeight="1">
      <c r="A10" s="2"/>
      <c r="B10" s="2"/>
      <c r="C10" s="2"/>
      <c r="D10" s="2"/>
      <c r="E10" s="2"/>
      <c r="F10" s="2"/>
      <c r="G10" s="2"/>
      <c r="H10" s="12" t="s">
        <v>10</v>
      </c>
      <c r="I10" s="223"/>
      <c r="J10" s="13" t="s">
        <v>11</v>
      </c>
      <c r="K10" s="14"/>
      <c r="L10" s="13" t="s">
        <v>11</v>
      </c>
      <c r="M10" s="14"/>
      <c r="N10" s="13" t="s">
        <v>11</v>
      </c>
      <c r="O10" s="14"/>
      <c r="P10" s="13" t="s">
        <v>11</v>
      </c>
    </row>
    <row r="11" spans="1:16" ht="16.5" customHeight="1">
      <c r="A11" s="2"/>
      <c r="B11" s="2"/>
      <c r="C11" s="2"/>
      <c r="D11" s="2"/>
      <c r="E11" s="2"/>
      <c r="F11" s="2"/>
      <c r="G11" s="2"/>
      <c r="H11" s="223"/>
      <c r="I11" s="223"/>
      <c r="J11" s="15"/>
      <c r="K11" s="3"/>
      <c r="L11" s="3"/>
      <c r="M11" s="223"/>
      <c r="N11" s="15"/>
      <c r="O11" s="3"/>
      <c r="P11" s="3"/>
    </row>
    <row r="12" spans="1:16" ht="16.5" customHeight="1">
      <c r="A12" s="8" t="s">
        <v>12</v>
      </c>
      <c r="B12" s="16"/>
      <c r="C12" s="16"/>
      <c r="D12" s="16"/>
      <c r="E12" s="16"/>
      <c r="F12" s="16"/>
      <c r="G12" s="16"/>
      <c r="H12" s="212"/>
      <c r="I12" s="212"/>
      <c r="J12" s="17"/>
      <c r="K12" s="18"/>
      <c r="L12" s="18"/>
      <c r="M12" s="212"/>
      <c r="N12" s="17"/>
      <c r="O12" s="18"/>
      <c r="P12" s="18"/>
    </row>
    <row r="13" spans="1:16" ht="16.5" customHeight="1">
      <c r="A13" s="16"/>
      <c r="B13" s="16"/>
      <c r="C13" s="16"/>
      <c r="D13" s="16"/>
      <c r="E13" s="19"/>
      <c r="F13" s="16"/>
      <c r="G13" s="16"/>
      <c r="H13" s="212"/>
      <c r="I13" s="212"/>
      <c r="J13" s="17"/>
      <c r="K13" s="18"/>
      <c r="L13" s="18"/>
      <c r="M13" s="212"/>
      <c r="N13" s="17"/>
      <c r="O13" s="18"/>
      <c r="P13" s="18"/>
    </row>
    <row r="14" spans="1:16" ht="16.5" customHeight="1">
      <c r="A14" s="8" t="s">
        <v>13</v>
      </c>
      <c r="B14" s="19"/>
      <c r="C14" s="16"/>
      <c r="D14" s="16"/>
      <c r="E14" s="19"/>
      <c r="F14" s="16"/>
      <c r="G14" s="16"/>
      <c r="H14" s="212"/>
      <c r="I14" s="212"/>
      <c r="J14" s="20"/>
      <c r="K14" s="18"/>
      <c r="L14" s="21"/>
      <c r="M14" s="212"/>
      <c r="N14" s="20"/>
      <c r="O14" s="18"/>
      <c r="P14" s="21"/>
    </row>
    <row r="15" spans="1:16" ht="16.5" customHeight="1">
      <c r="A15" s="2"/>
      <c r="B15" s="19"/>
      <c r="C15" s="16"/>
      <c r="D15" s="16"/>
      <c r="E15" s="19"/>
      <c r="F15" s="16"/>
      <c r="G15" s="16"/>
      <c r="H15" s="212"/>
      <c r="I15" s="212"/>
      <c r="J15" s="17"/>
      <c r="K15" s="18"/>
      <c r="L15" s="18"/>
      <c r="M15" s="212"/>
      <c r="N15" s="17"/>
      <c r="O15" s="18"/>
      <c r="P15" s="18"/>
    </row>
    <row r="16" spans="1:16" ht="16.5" customHeight="1">
      <c r="A16" s="22" t="s">
        <v>14</v>
      </c>
      <c r="B16" s="16"/>
      <c r="C16" s="16"/>
      <c r="D16" s="16"/>
      <c r="E16" s="16"/>
      <c r="F16" s="16"/>
      <c r="G16" s="16"/>
      <c r="H16" s="212"/>
      <c r="I16" s="212"/>
      <c r="J16" s="17">
        <v>196113544</v>
      </c>
      <c r="K16" s="18"/>
      <c r="L16" s="18">
        <v>85401394</v>
      </c>
      <c r="M16" s="18"/>
      <c r="N16" s="17">
        <v>187911623</v>
      </c>
      <c r="O16" s="212"/>
      <c r="P16" s="18">
        <v>63533098</v>
      </c>
    </row>
    <row r="17" spans="1:16" ht="16.5" customHeight="1">
      <c r="A17" s="22" t="s">
        <v>15</v>
      </c>
      <c r="B17" s="16"/>
      <c r="C17" s="16"/>
      <c r="D17" s="16"/>
      <c r="E17" s="19"/>
      <c r="F17" s="16"/>
      <c r="G17" s="16"/>
      <c r="H17" s="212">
        <v>8</v>
      </c>
      <c r="I17" s="212"/>
      <c r="J17" s="17">
        <v>340061213</v>
      </c>
      <c r="K17" s="18"/>
      <c r="L17" s="18">
        <v>297830830</v>
      </c>
      <c r="M17" s="18"/>
      <c r="N17" s="17">
        <v>316865005</v>
      </c>
      <c r="O17" s="212"/>
      <c r="P17" s="18">
        <v>272227275</v>
      </c>
    </row>
    <row r="18" spans="1:16" ht="16.5" customHeight="1">
      <c r="A18" s="22" t="s">
        <v>16</v>
      </c>
      <c r="B18" s="16"/>
      <c r="C18" s="16"/>
      <c r="D18" s="16"/>
      <c r="E18" s="19"/>
      <c r="F18" s="16"/>
      <c r="G18" s="16"/>
      <c r="H18" s="212"/>
      <c r="I18" s="212"/>
      <c r="J18" s="17">
        <v>5119730</v>
      </c>
      <c r="K18" s="18"/>
      <c r="L18" s="18">
        <v>4944142</v>
      </c>
      <c r="M18" s="18"/>
      <c r="N18" s="17">
        <v>5119730</v>
      </c>
      <c r="O18" s="212"/>
      <c r="P18" s="18">
        <v>4944142</v>
      </c>
    </row>
    <row r="19" spans="1:16" ht="16.5" customHeight="1">
      <c r="A19" s="16" t="s">
        <v>17</v>
      </c>
      <c r="B19" s="16"/>
      <c r="C19" s="16"/>
      <c r="D19" s="16"/>
      <c r="E19" s="19"/>
      <c r="F19" s="16"/>
      <c r="G19" s="16"/>
      <c r="H19" s="212">
        <v>20</v>
      </c>
      <c r="I19" s="212"/>
      <c r="J19" s="17">
        <v>0</v>
      </c>
      <c r="K19" s="18"/>
      <c r="L19" s="18">
        <v>0</v>
      </c>
      <c r="M19" s="18"/>
      <c r="N19" s="17">
        <v>50257203</v>
      </c>
      <c r="O19" s="212"/>
      <c r="P19" s="18">
        <v>62477572</v>
      </c>
    </row>
    <row r="20" spans="1:16" ht="16.5" customHeight="1">
      <c r="A20" s="16" t="s">
        <v>18</v>
      </c>
      <c r="B20" s="16"/>
      <c r="C20" s="16"/>
      <c r="D20" s="16"/>
      <c r="E20" s="19"/>
      <c r="F20" s="16"/>
      <c r="G20" s="16"/>
      <c r="H20" s="212"/>
      <c r="I20" s="212"/>
      <c r="J20" s="17">
        <v>2264825</v>
      </c>
      <c r="K20" s="18"/>
      <c r="L20" s="18">
        <v>2262100</v>
      </c>
      <c r="M20" s="18"/>
      <c r="N20" s="17">
        <v>2264825</v>
      </c>
      <c r="O20" s="212"/>
      <c r="P20" s="18">
        <v>2262100</v>
      </c>
    </row>
    <row r="21" spans="1:16" ht="16.5" customHeight="1">
      <c r="A21" s="16" t="s">
        <v>19</v>
      </c>
      <c r="B21" s="16"/>
      <c r="C21" s="16"/>
      <c r="D21" s="16"/>
      <c r="E21" s="16"/>
      <c r="F21" s="16"/>
      <c r="G21" s="16"/>
      <c r="H21" s="212">
        <v>9</v>
      </c>
      <c r="I21" s="212"/>
      <c r="J21" s="17">
        <v>22621831</v>
      </c>
      <c r="K21" s="18"/>
      <c r="L21" s="18">
        <v>20412896</v>
      </c>
      <c r="M21" s="18"/>
      <c r="N21" s="17">
        <v>22461536</v>
      </c>
      <c r="O21" s="212"/>
      <c r="P21" s="18">
        <v>20307201</v>
      </c>
    </row>
    <row r="22" spans="1:16" ht="16.5" customHeight="1">
      <c r="A22" s="16" t="s">
        <v>20</v>
      </c>
      <c r="B22" s="16"/>
      <c r="C22" s="16"/>
      <c r="D22" s="16"/>
      <c r="E22" s="16"/>
      <c r="F22" s="16"/>
      <c r="G22" s="16"/>
      <c r="H22" s="212"/>
      <c r="I22" s="212"/>
      <c r="J22" s="23">
        <v>8337166</v>
      </c>
      <c r="K22" s="18"/>
      <c r="L22" s="24">
        <v>6686317</v>
      </c>
      <c r="M22" s="18"/>
      <c r="N22" s="23">
        <v>3533163</v>
      </c>
      <c r="O22" s="212"/>
      <c r="P22" s="24">
        <v>1536693</v>
      </c>
    </row>
    <row r="23" spans="1:16" ht="16.5" customHeight="1">
      <c r="A23" s="16"/>
      <c r="B23" s="16"/>
      <c r="C23" s="16"/>
      <c r="D23" s="16"/>
      <c r="E23" s="19"/>
      <c r="F23" s="16"/>
      <c r="G23" s="16"/>
      <c r="H23" s="212"/>
      <c r="I23" s="212"/>
      <c r="J23" s="17"/>
      <c r="K23" s="18"/>
      <c r="L23" s="18"/>
      <c r="M23" s="18"/>
      <c r="N23" s="17"/>
      <c r="O23" s="212"/>
      <c r="P23" s="18"/>
    </row>
    <row r="24" spans="1:16" ht="16.5" customHeight="1">
      <c r="A24" s="25" t="s">
        <v>21</v>
      </c>
      <c r="B24" s="16"/>
      <c r="C24" s="16"/>
      <c r="D24" s="16"/>
      <c r="E24" s="16"/>
      <c r="F24" s="16"/>
      <c r="G24" s="16"/>
      <c r="H24" s="212"/>
      <c r="I24" s="212"/>
      <c r="J24" s="23">
        <f>SUM(J16:J22)</f>
        <v>574518309</v>
      </c>
      <c r="K24" s="18"/>
      <c r="L24" s="24">
        <f>SUM(L16:L22)</f>
        <v>417537679</v>
      </c>
      <c r="M24" s="18"/>
      <c r="N24" s="23">
        <f>SUM(N16:N22)</f>
        <v>588413085</v>
      </c>
      <c r="O24" s="212"/>
      <c r="P24" s="24">
        <f>SUM(P16:P22)</f>
        <v>427288081</v>
      </c>
    </row>
    <row r="25" spans="1:16" ht="16.5" customHeight="1">
      <c r="A25" s="16"/>
      <c r="B25" s="16"/>
      <c r="C25" s="16"/>
      <c r="D25" s="16"/>
      <c r="E25" s="16"/>
      <c r="F25" s="16"/>
      <c r="G25" s="16"/>
      <c r="H25" s="212"/>
      <c r="I25" s="212"/>
      <c r="J25" s="17"/>
      <c r="K25" s="18"/>
      <c r="L25" s="18"/>
      <c r="M25" s="18"/>
      <c r="N25" s="17"/>
      <c r="O25" s="212"/>
      <c r="P25" s="18"/>
    </row>
    <row r="26" spans="1:16" ht="16.5" customHeight="1">
      <c r="A26" s="25" t="s">
        <v>22</v>
      </c>
      <c r="B26" s="16"/>
      <c r="C26" s="16"/>
      <c r="D26" s="16"/>
      <c r="E26" s="16"/>
      <c r="F26" s="16"/>
      <c r="G26" s="16"/>
      <c r="H26" s="212"/>
      <c r="I26" s="212"/>
      <c r="J26" s="17"/>
      <c r="K26" s="18"/>
      <c r="L26" s="18"/>
      <c r="M26" s="18"/>
      <c r="N26" s="17"/>
      <c r="O26" s="212"/>
      <c r="P26" s="18"/>
    </row>
    <row r="27" spans="1:16" ht="16.5" customHeight="1">
      <c r="A27" s="2"/>
      <c r="B27" s="16"/>
      <c r="C27" s="16"/>
      <c r="D27" s="16"/>
      <c r="E27" s="16"/>
      <c r="F27" s="16"/>
      <c r="G27" s="16"/>
      <c r="H27" s="212"/>
      <c r="I27" s="212"/>
      <c r="J27" s="17"/>
      <c r="K27" s="18"/>
      <c r="L27" s="18"/>
      <c r="M27" s="18"/>
      <c r="N27" s="17"/>
      <c r="O27" s="212"/>
      <c r="P27" s="18"/>
    </row>
    <row r="28" spans="1:16" ht="16.5" customHeight="1">
      <c r="A28" s="214" t="s">
        <v>23</v>
      </c>
      <c r="B28" s="16"/>
      <c r="C28" s="16"/>
      <c r="D28" s="16"/>
      <c r="E28" s="16"/>
      <c r="F28" s="16"/>
      <c r="G28" s="16"/>
      <c r="H28" s="212"/>
      <c r="I28" s="212"/>
      <c r="J28" s="17">
        <v>73349700</v>
      </c>
      <c r="K28" s="18"/>
      <c r="L28" s="18">
        <v>70849700</v>
      </c>
      <c r="M28" s="18"/>
      <c r="N28" s="17">
        <v>73349700</v>
      </c>
      <c r="O28" s="212"/>
      <c r="P28" s="18">
        <v>70849700</v>
      </c>
    </row>
    <row r="29" spans="1:16" ht="16.5" customHeight="1">
      <c r="A29" s="214" t="s">
        <v>24</v>
      </c>
      <c r="B29" s="16"/>
      <c r="C29" s="16"/>
      <c r="D29" s="16"/>
      <c r="E29" s="16"/>
      <c r="F29" s="16"/>
      <c r="G29" s="16"/>
      <c r="H29" s="212"/>
      <c r="I29" s="212"/>
      <c r="J29" s="17">
        <v>12030926</v>
      </c>
      <c r="K29" s="18"/>
      <c r="L29" s="18">
        <v>14635455</v>
      </c>
      <c r="M29" s="18"/>
      <c r="N29" s="17">
        <v>12030926</v>
      </c>
      <c r="O29" s="212"/>
      <c r="P29" s="18">
        <v>14635455</v>
      </c>
    </row>
    <row r="30" spans="1:16" ht="16.5" customHeight="1">
      <c r="A30" s="214" t="s">
        <v>25</v>
      </c>
      <c r="B30" s="16"/>
      <c r="C30" s="16"/>
      <c r="D30" s="16"/>
      <c r="E30" s="16"/>
      <c r="F30" s="16"/>
      <c r="G30" s="16"/>
      <c r="H30" s="212">
        <v>10</v>
      </c>
      <c r="I30" s="212"/>
      <c r="J30" s="17">
        <v>0</v>
      </c>
      <c r="K30" s="18"/>
      <c r="L30" s="18">
        <v>0</v>
      </c>
      <c r="M30" s="18"/>
      <c r="N30" s="17">
        <v>11999600</v>
      </c>
      <c r="O30" s="212"/>
      <c r="P30" s="18">
        <v>11999600</v>
      </c>
    </row>
    <row r="31" spans="1:16" ht="16.5" customHeight="1">
      <c r="A31" s="214" t="s">
        <v>26</v>
      </c>
      <c r="B31" s="16"/>
      <c r="C31" s="16"/>
      <c r="D31" s="16"/>
      <c r="E31" s="16"/>
      <c r="F31" s="16"/>
      <c r="G31" s="16"/>
      <c r="H31" s="212">
        <v>11</v>
      </c>
      <c r="I31" s="212"/>
      <c r="J31" s="17">
        <v>143653074</v>
      </c>
      <c r="K31" s="18"/>
      <c r="L31" s="18">
        <v>136042162</v>
      </c>
      <c r="M31" s="18"/>
      <c r="N31" s="17">
        <v>142338377</v>
      </c>
      <c r="O31" s="212"/>
      <c r="P31" s="18">
        <v>134274109</v>
      </c>
    </row>
    <row r="32" spans="1:16" ht="16.5" customHeight="1">
      <c r="A32" s="214" t="s">
        <v>27</v>
      </c>
      <c r="B32" s="16"/>
      <c r="C32" s="16"/>
      <c r="D32" s="16"/>
      <c r="E32" s="16"/>
      <c r="F32" s="16"/>
      <c r="G32" s="16"/>
      <c r="H32" s="212">
        <v>12</v>
      </c>
      <c r="I32" s="212"/>
      <c r="J32" s="17">
        <v>7663909</v>
      </c>
      <c r="K32" s="18"/>
      <c r="L32" s="18">
        <v>11954012</v>
      </c>
      <c r="M32" s="18"/>
      <c r="N32" s="17">
        <v>7663909</v>
      </c>
      <c r="O32" s="212"/>
      <c r="P32" s="18">
        <v>11954012</v>
      </c>
    </row>
    <row r="33" spans="1:16" ht="16.5" customHeight="1">
      <c r="A33" s="214" t="s">
        <v>28</v>
      </c>
      <c r="B33" s="16"/>
      <c r="C33" s="16"/>
      <c r="D33" s="16"/>
      <c r="E33" s="16"/>
      <c r="F33" s="16"/>
      <c r="G33" s="16"/>
      <c r="H33" s="212">
        <v>11</v>
      </c>
      <c r="I33" s="212"/>
      <c r="J33" s="17">
        <v>3121111</v>
      </c>
      <c r="K33" s="18"/>
      <c r="L33" s="18">
        <v>3617881</v>
      </c>
      <c r="M33" s="18"/>
      <c r="N33" s="17">
        <v>3100311</v>
      </c>
      <c r="O33" s="212"/>
      <c r="P33" s="18">
        <v>3581687</v>
      </c>
    </row>
    <row r="34" spans="1:16" ht="16.5" customHeight="1">
      <c r="A34" s="214" t="s">
        <v>29</v>
      </c>
      <c r="B34" s="16"/>
      <c r="C34" s="16"/>
      <c r="D34" s="16"/>
      <c r="E34" s="16"/>
      <c r="F34" s="16"/>
      <c r="G34" s="16"/>
      <c r="H34" s="212"/>
      <c r="I34" s="212"/>
      <c r="J34" s="17">
        <v>12240993</v>
      </c>
      <c r="K34" s="18"/>
      <c r="L34" s="18">
        <v>10144594</v>
      </c>
      <c r="M34" s="18"/>
      <c r="N34" s="17">
        <v>12148256</v>
      </c>
      <c r="O34" s="212"/>
      <c r="P34" s="18">
        <v>10055514</v>
      </c>
    </row>
    <row r="35" spans="1:16" ht="16.5" customHeight="1">
      <c r="A35" s="16" t="s">
        <v>30</v>
      </c>
      <c r="B35" s="16"/>
      <c r="C35" s="16"/>
      <c r="D35" s="16"/>
      <c r="E35" s="16"/>
      <c r="F35" s="16"/>
      <c r="G35" s="16"/>
      <c r="H35" s="212"/>
      <c r="I35" s="212"/>
      <c r="J35" s="23">
        <v>1957021</v>
      </c>
      <c r="K35" s="18"/>
      <c r="L35" s="24">
        <v>2154877</v>
      </c>
      <c r="M35" s="18"/>
      <c r="N35" s="23">
        <v>1957021</v>
      </c>
      <c r="O35" s="212"/>
      <c r="P35" s="24">
        <v>2154877</v>
      </c>
    </row>
    <row r="36" spans="1:16" ht="16.5" customHeight="1">
      <c r="A36" s="16"/>
      <c r="B36" s="16"/>
      <c r="C36" s="16"/>
      <c r="D36" s="16"/>
      <c r="E36" s="19"/>
      <c r="F36" s="16"/>
      <c r="G36" s="16"/>
      <c r="H36" s="212"/>
      <c r="I36" s="212"/>
      <c r="J36" s="17"/>
      <c r="K36" s="18"/>
      <c r="L36" s="18"/>
      <c r="M36" s="18"/>
      <c r="N36" s="17"/>
      <c r="O36" s="212"/>
      <c r="P36" s="18"/>
    </row>
    <row r="37" spans="1:16" ht="16.5" customHeight="1">
      <c r="A37" s="25" t="s">
        <v>31</v>
      </c>
      <c r="B37" s="16"/>
      <c r="C37" s="16"/>
      <c r="D37" s="16"/>
      <c r="E37" s="16"/>
      <c r="F37" s="16"/>
      <c r="G37" s="16"/>
      <c r="H37" s="212"/>
      <c r="I37" s="212"/>
      <c r="J37" s="23">
        <f>SUM(J28:J35)</f>
        <v>254016734</v>
      </c>
      <c r="K37" s="18"/>
      <c r="L37" s="24">
        <f>SUM(L28:L35)</f>
        <v>249398681</v>
      </c>
      <c r="M37" s="18"/>
      <c r="N37" s="23">
        <f>SUM(N28:N35)</f>
        <v>264588100</v>
      </c>
      <c r="O37" s="212"/>
      <c r="P37" s="24">
        <f>SUM(P28:P35)</f>
        <v>259504954</v>
      </c>
    </row>
    <row r="38" spans="1:16" ht="16.5" customHeight="1">
      <c r="A38" s="22"/>
      <c r="B38" s="16"/>
      <c r="C38" s="16"/>
      <c r="D38" s="16"/>
      <c r="E38" s="16"/>
      <c r="F38" s="16"/>
      <c r="G38" s="16"/>
      <c r="H38" s="212"/>
      <c r="I38" s="212"/>
      <c r="J38" s="17"/>
      <c r="K38" s="18"/>
      <c r="L38" s="18"/>
      <c r="M38" s="18"/>
      <c r="N38" s="17"/>
      <c r="O38" s="212"/>
      <c r="P38" s="18"/>
    </row>
    <row r="39" spans="1:16" ht="16.5" customHeight="1" thickBot="1">
      <c r="A39" s="2" t="s">
        <v>32</v>
      </c>
      <c r="B39" s="16"/>
      <c r="C39" s="16"/>
      <c r="D39" s="16"/>
      <c r="E39" s="16"/>
      <c r="F39" s="16"/>
      <c r="G39" s="16"/>
      <c r="H39" s="212"/>
      <c r="I39" s="212"/>
      <c r="J39" s="26">
        <f>SUM(J24,J37)</f>
        <v>828535043</v>
      </c>
      <c r="K39" s="18"/>
      <c r="L39" s="27">
        <f>SUM(L24,L37)</f>
        <v>666936360</v>
      </c>
      <c r="M39" s="18"/>
      <c r="N39" s="26">
        <f>SUM(N24,N37)</f>
        <v>853001185</v>
      </c>
      <c r="O39" s="212"/>
      <c r="P39" s="27">
        <f>SUM(P24,P37)</f>
        <v>686793035</v>
      </c>
    </row>
    <row r="40" spans="1:16" ht="16.5" customHeight="1" thickTop="1">
      <c r="A40" s="2"/>
      <c r="B40" s="16"/>
      <c r="C40" s="16"/>
      <c r="D40" s="16"/>
      <c r="E40" s="16"/>
      <c r="F40" s="16"/>
      <c r="G40" s="16"/>
      <c r="H40" s="212"/>
      <c r="I40" s="212"/>
      <c r="J40" s="18"/>
      <c r="K40" s="18"/>
      <c r="L40" s="18"/>
      <c r="M40" s="18"/>
      <c r="N40" s="18"/>
      <c r="O40" s="212"/>
      <c r="P40" s="18"/>
    </row>
    <row r="41" spans="1:16" ht="16.5" customHeight="1">
      <c r="A41" s="2"/>
      <c r="B41" s="16"/>
      <c r="C41" s="16"/>
      <c r="D41" s="16"/>
      <c r="E41" s="16"/>
      <c r="F41" s="16"/>
      <c r="G41" s="16"/>
      <c r="H41" s="212"/>
      <c r="I41" s="212"/>
      <c r="J41" s="18"/>
      <c r="K41" s="18"/>
      <c r="L41" s="18"/>
      <c r="M41" s="18"/>
      <c r="N41" s="18"/>
      <c r="O41" s="212"/>
      <c r="P41" s="18"/>
    </row>
    <row r="42" spans="1:16" ht="16.5" customHeight="1">
      <c r="A42" s="2"/>
      <c r="B42" s="16"/>
      <c r="C42" s="16"/>
      <c r="D42" s="16"/>
      <c r="E42" s="16"/>
      <c r="F42" s="16"/>
      <c r="G42" s="16"/>
      <c r="H42" s="212"/>
      <c r="I42" s="212"/>
      <c r="J42" s="18"/>
      <c r="K42" s="18"/>
      <c r="L42" s="18"/>
      <c r="M42" s="18"/>
      <c r="N42" s="18"/>
      <c r="O42" s="212"/>
      <c r="P42" s="18"/>
    </row>
    <row r="43" spans="1:16" ht="16.5" customHeight="1">
      <c r="A43" s="2"/>
      <c r="B43" s="16"/>
      <c r="C43" s="16"/>
      <c r="D43" s="16"/>
      <c r="E43" s="16"/>
      <c r="F43" s="16"/>
      <c r="G43" s="16"/>
      <c r="H43" s="212"/>
      <c r="I43" s="212"/>
      <c r="J43" s="18"/>
      <c r="K43" s="18"/>
      <c r="L43" s="18"/>
      <c r="M43" s="18"/>
      <c r="N43" s="18"/>
      <c r="O43" s="212"/>
      <c r="P43" s="18"/>
    </row>
    <row r="44" spans="1:16" ht="15" customHeight="1">
      <c r="A44" s="2"/>
      <c r="B44" s="16"/>
      <c r="C44" s="16"/>
      <c r="D44" s="16"/>
      <c r="E44" s="16"/>
      <c r="F44" s="16"/>
      <c r="G44" s="16"/>
      <c r="H44" s="212"/>
      <c r="I44" s="212"/>
      <c r="J44" s="18"/>
      <c r="K44" s="18"/>
      <c r="L44" s="18"/>
      <c r="M44" s="212"/>
      <c r="N44" s="18"/>
      <c r="O44" s="18"/>
      <c r="P44" s="18"/>
    </row>
    <row r="45" spans="1:16" ht="16.5" customHeight="1">
      <c r="A45" s="228" t="s">
        <v>33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</row>
    <row r="46" spans="1:16" ht="16.5" customHeight="1">
      <c r="A46" s="230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</row>
    <row r="47" spans="1:16" ht="14.25" customHeight="1">
      <c r="A47" s="213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</row>
    <row r="48" spans="1:16" ht="21.95" customHeight="1">
      <c r="A48" s="28" t="s">
        <v>34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0"/>
      <c r="O48" s="30"/>
      <c r="P48" s="30"/>
    </row>
    <row r="49" spans="1:16" ht="16.5" customHeight="1">
      <c r="A49" s="2" t="str">
        <f>A1</f>
        <v xml:space="preserve">PROEN Corp Public Company Limited </v>
      </c>
      <c r="B49" s="2"/>
      <c r="C49" s="2"/>
      <c r="D49" s="2"/>
      <c r="E49" s="2"/>
      <c r="F49" s="2"/>
      <c r="G49" s="2"/>
      <c r="H49" s="223"/>
      <c r="I49" s="223"/>
      <c r="J49" s="223"/>
      <c r="K49" s="223"/>
      <c r="L49" s="223"/>
      <c r="M49" s="223"/>
      <c r="N49" s="3"/>
      <c r="O49" s="3"/>
      <c r="P49" s="3"/>
    </row>
    <row r="50" spans="1:16" ht="16.5" customHeight="1">
      <c r="A50" s="25" t="s">
        <v>35</v>
      </c>
      <c r="B50" s="2"/>
      <c r="C50" s="2"/>
      <c r="D50" s="2"/>
      <c r="E50" s="2"/>
      <c r="F50" s="2"/>
      <c r="G50" s="2"/>
      <c r="H50" s="223"/>
      <c r="I50" s="223"/>
      <c r="J50" s="223"/>
      <c r="K50" s="223"/>
      <c r="L50" s="223"/>
      <c r="M50" s="223"/>
      <c r="N50" s="3"/>
      <c r="O50" s="3"/>
      <c r="P50" s="3"/>
    </row>
    <row r="51" spans="1:16" ht="16.5" customHeight="1">
      <c r="A51" s="31" t="str">
        <f>A3</f>
        <v>As at 30 June 2021</v>
      </c>
      <c r="B51" s="5"/>
      <c r="C51" s="5"/>
      <c r="D51" s="5"/>
      <c r="E51" s="5"/>
      <c r="F51" s="5"/>
      <c r="G51" s="5"/>
      <c r="H51" s="6"/>
      <c r="I51" s="6"/>
      <c r="J51" s="6"/>
      <c r="K51" s="6"/>
      <c r="L51" s="6"/>
      <c r="M51" s="6"/>
      <c r="N51" s="7"/>
      <c r="O51" s="7"/>
      <c r="P51" s="7"/>
    </row>
    <row r="52" spans="1:16" ht="16.5" customHeight="1">
      <c r="A52" s="32"/>
      <c r="B52" s="2"/>
      <c r="C52" s="2"/>
      <c r="D52" s="2"/>
      <c r="E52" s="2"/>
      <c r="F52" s="2"/>
      <c r="G52" s="2"/>
      <c r="H52" s="223"/>
      <c r="I52" s="223"/>
      <c r="J52" s="223"/>
      <c r="K52" s="223"/>
      <c r="L52" s="223"/>
      <c r="M52" s="223"/>
      <c r="N52" s="3"/>
      <c r="O52" s="3"/>
      <c r="P52" s="3"/>
    </row>
    <row r="53" spans="1:16" ht="16.5" customHeight="1">
      <c r="A53" s="2"/>
      <c r="B53" s="2"/>
      <c r="C53" s="2"/>
      <c r="D53" s="2"/>
      <c r="E53" s="2"/>
      <c r="F53" s="2"/>
      <c r="G53" s="2"/>
      <c r="H53" s="223"/>
      <c r="I53" s="223"/>
      <c r="J53" s="223"/>
      <c r="K53" s="223"/>
      <c r="L53" s="223"/>
      <c r="M53" s="223"/>
      <c r="N53" s="3"/>
      <c r="O53" s="3"/>
      <c r="P53" s="3"/>
    </row>
    <row r="54" spans="1:16" ht="16.5" customHeight="1">
      <c r="A54" s="2"/>
      <c r="B54" s="2"/>
      <c r="C54" s="2"/>
      <c r="D54" s="2"/>
      <c r="E54" s="2"/>
      <c r="F54" s="2"/>
      <c r="G54" s="2"/>
      <c r="H54" s="223"/>
      <c r="I54" s="223"/>
      <c r="J54" s="223"/>
      <c r="K54" s="223"/>
      <c r="L54" s="223"/>
      <c r="M54" s="223"/>
      <c r="N54" s="3"/>
      <c r="O54" s="3"/>
      <c r="P54" s="3"/>
    </row>
    <row r="55" spans="1:16" ht="16.5" customHeight="1">
      <c r="A55" s="2"/>
      <c r="B55" s="2"/>
      <c r="C55" s="2"/>
      <c r="D55" s="2"/>
      <c r="E55" s="2"/>
      <c r="F55" s="2"/>
      <c r="G55" s="2"/>
      <c r="H55" s="223"/>
      <c r="I55" s="223"/>
      <c r="J55" s="227" t="s">
        <v>3</v>
      </c>
      <c r="K55" s="227"/>
      <c r="L55" s="227"/>
      <c r="M55" s="223"/>
      <c r="N55" s="226" t="s">
        <v>4</v>
      </c>
      <c r="O55" s="226"/>
      <c r="P55" s="226"/>
    </row>
    <row r="56" spans="1:16" ht="16.5" customHeight="1">
      <c r="A56" s="2"/>
      <c r="B56" s="2"/>
      <c r="C56" s="2"/>
      <c r="D56" s="2"/>
      <c r="E56" s="2"/>
      <c r="F56" s="2"/>
      <c r="G56" s="2"/>
      <c r="H56" s="223"/>
      <c r="I56" s="223"/>
      <c r="J56" s="229" t="s">
        <v>5</v>
      </c>
      <c r="K56" s="229"/>
      <c r="L56" s="229"/>
      <c r="M56" s="9"/>
      <c r="N56" s="229" t="s">
        <v>5</v>
      </c>
      <c r="O56" s="229"/>
      <c r="P56" s="229"/>
    </row>
    <row r="57" spans="1:16" ht="16.5" customHeight="1">
      <c r="A57" s="2"/>
      <c r="B57" s="2"/>
      <c r="C57" s="2"/>
      <c r="D57" s="2"/>
      <c r="E57" s="2"/>
      <c r="F57" s="2"/>
      <c r="G57" s="2"/>
      <c r="H57" s="223"/>
      <c r="I57" s="223"/>
      <c r="J57" s="10" t="s">
        <v>6</v>
      </c>
      <c r="K57" s="10"/>
      <c r="L57" s="10" t="s">
        <v>7</v>
      </c>
      <c r="M57" s="11"/>
      <c r="N57" s="10" t="s">
        <v>6</v>
      </c>
      <c r="O57" s="10"/>
      <c r="P57" s="10" t="s">
        <v>7</v>
      </c>
    </row>
    <row r="58" spans="1:16" ht="16.5" customHeight="1">
      <c r="A58" s="2"/>
      <c r="B58" s="2"/>
      <c r="C58" s="2"/>
      <c r="D58" s="2"/>
      <c r="E58" s="2"/>
      <c r="F58" s="2"/>
      <c r="G58" s="2"/>
      <c r="H58" s="223"/>
      <c r="I58" s="223"/>
      <c r="J58" s="10" t="s">
        <v>8</v>
      </c>
      <c r="K58" s="10"/>
      <c r="L58" s="10" t="s">
        <v>9</v>
      </c>
      <c r="M58" s="11"/>
      <c r="N58" s="10" t="s">
        <v>8</v>
      </c>
      <c r="O58" s="10"/>
      <c r="P58" s="10" t="s">
        <v>9</v>
      </c>
    </row>
    <row r="59" spans="1:16" ht="16.5" customHeight="1">
      <c r="A59" s="2"/>
      <c r="B59" s="2"/>
      <c r="C59" s="2"/>
      <c r="D59" s="2"/>
      <c r="E59" s="2"/>
      <c r="F59" s="2"/>
      <c r="G59" s="2"/>
      <c r="H59" s="12" t="s">
        <v>10</v>
      </c>
      <c r="I59" s="223"/>
      <c r="J59" s="13" t="s">
        <v>11</v>
      </c>
      <c r="K59" s="14"/>
      <c r="L59" s="13" t="s">
        <v>11</v>
      </c>
      <c r="M59" s="14"/>
      <c r="N59" s="13" t="s">
        <v>11</v>
      </c>
      <c r="O59" s="14"/>
      <c r="P59" s="13" t="s">
        <v>11</v>
      </c>
    </row>
    <row r="60" spans="1:16" ht="16.5" customHeight="1">
      <c r="A60" s="2"/>
      <c r="B60" s="2"/>
      <c r="C60" s="2"/>
      <c r="D60" s="2"/>
      <c r="E60" s="2"/>
      <c r="F60" s="2"/>
      <c r="G60" s="2"/>
      <c r="H60" s="223"/>
      <c r="I60" s="223"/>
      <c r="J60" s="15"/>
      <c r="K60" s="3"/>
      <c r="L60" s="3"/>
      <c r="M60" s="223"/>
      <c r="N60" s="15"/>
      <c r="O60" s="3"/>
      <c r="P60" s="3"/>
    </row>
    <row r="61" spans="1:16" ht="16.5" customHeight="1">
      <c r="A61" s="32" t="s">
        <v>36</v>
      </c>
      <c r="B61" s="16"/>
      <c r="C61" s="16"/>
      <c r="D61" s="16"/>
      <c r="E61" s="16"/>
      <c r="F61" s="16"/>
      <c r="G61" s="16"/>
      <c r="H61" s="212"/>
      <c r="I61" s="212"/>
      <c r="J61" s="33"/>
      <c r="K61" s="212"/>
      <c r="L61" s="212"/>
      <c r="M61" s="212"/>
      <c r="N61" s="17"/>
      <c r="O61" s="18"/>
      <c r="P61" s="18"/>
    </row>
    <row r="62" spans="1:16" ht="16.5" customHeight="1">
      <c r="A62" s="16"/>
      <c r="B62" s="16"/>
      <c r="C62" s="16"/>
      <c r="D62" s="16"/>
      <c r="E62" s="19"/>
      <c r="F62" s="16"/>
      <c r="G62" s="16"/>
      <c r="H62" s="212"/>
      <c r="I62" s="212"/>
      <c r="J62" s="33"/>
      <c r="K62" s="212"/>
      <c r="L62" s="212"/>
      <c r="M62" s="212"/>
      <c r="N62" s="17"/>
      <c r="O62" s="18"/>
      <c r="P62" s="18"/>
    </row>
    <row r="63" spans="1:16" ht="16.5" customHeight="1">
      <c r="A63" s="2" t="s">
        <v>37</v>
      </c>
      <c r="B63" s="16"/>
      <c r="C63" s="16"/>
      <c r="D63" s="16"/>
      <c r="E63" s="19"/>
      <c r="F63" s="16"/>
      <c r="G63" s="16"/>
      <c r="H63" s="212"/>
      <c r="I63" s="212"/>
      <c r="J63" s="34"/>
      <c r="K63" s="35"/>
      <c r="L63" s="35"/>
      <c r="M63" s="212"/>
      <c r="N63" s="17"/>
      <c r="O63" s="18"/>
      <c r="P63" s="18"/>
    </row>
    <row r="64" spans="1:16" ht="16.5" customHeight="1">
      <c r="A64" s="16"/>
      <c r="B64" s="16"/>
      <c r="C64" s="16"/>
      <c r="D64" s="16"/>
      <c r="E64" s="19"/>
      <c r="F64" s="16"/>
      <c r="G64" s="16"/>
      <c r="H64" s="212"/>
      <c r="I64" s="212"/>
      <c r="J64" s="36"/>
      <c r="K64" s="212"/>
      <c r="L64" s="37"/>
      <c r="M64" s="212"/>
      <c r="N64" s="17"/>
      <c r="O64" s="18"/>
      <c r="P64" s="18"/>
    </row>
    <row r="65" spans="1:16" ht="16.5" customHeight="1">
      <c r="A65" s="231" t="s">
        <v>38</v>
      </c>
      <c r="B65" s="231"/>
      <c r="C65" s="231"/>
      <c r="D65" s="231"/>
      <c r="E65" s="231"/>
      <c r="F65" s="231"/>
      <c r="G65" s="231"/>
      <c r="H65" s="212"/>
      <c r="I65" s="212"/>
      <c r="J65" s="38"/>
      <c r="K65" s="16"/>
      <c r="L65" s="16"/>
      <c r="M65" s="16"/>
      <c r="N65" s="38"/>
      <c r="O65" s="16"/>
      <c r="P65" s="16"/>
    </row>
    <row r="66" spans="1:16" ht="16.5" customHeight="1">
      <c r="A66" s="22"/>
      <c r="B66" s="16" t="s">
        <v>39</v>
      </c>
      <c r="C66" s="16"/>
      <c r="D66" s="16"/>
      <c r="E66" s="19"/>
      <c r="F66" s="16"/>
      <c r="G66" s="16"/>
      <c r="H66" s="212">
        <v>13</v>
      </c>
      <c r="I66" s="212"/>
      <c r="J66" s="17">
        <v>33463497</v>
      </c>
      <c r="K66" s="18"/>
      <c r="L66" s="18">
        <v>90875039</v>
      </c>
      <c r="M66" s="18"/>
      <c r="N66" s="17">
        <v>30512707</v>
      </c>
      <c r="O66" s="212"/>
      <c r="P66" s="18">
        <v>89002602</v>
      </c>
    </row>
    <row r="67" spans="1:16" ht="16.5" customHeight="1">
      <c r="A67" s="231" t="s">
        <v>40</v>
      </c>
      <c r="B67" s="231"/>
      <c r="C67" s="231"/>
      <c r="D67" s="231"/>
      <c r="E67" s="231"/>
      <c r="F67" s="231"/>
      <c r="G67" s="231"/>
      <c r="H67" s="212">
        <v>15</v>
      </c>
      <c r="I67" s="212"/>
      <c r="J67" s="17">
        <v>250101498</v>
      </c>
      <c r="K67" s="18"/>
      <c r="L67" s="18">
        <v>268985481</v>
      </c>
      <c r="M67" s="18"/>
      <c r="N67" s="17">
        <v>248234534</v>
      </c>
      <c r="O67" s="212"/>
      <c r="P67" s="18">
        <v>261278289</v>
      </c>
    </row>
    <row r="68" spans="1:16" ht="16.5" customHeight="1">
      <c r="A68" s="214" t="s">
        <v>41</v>
      </c>
      <c r="B68" s="22"/>
      <c r="C68" s="16"/>
      <c r="D68" s="16"/>
      <c r="E68" s="16"/>
      <c r="F68" s="16"/>
      <c r="G68" s="16"/>
      <c r="H68" s="212"/>
      <c r="I68" s="212"/>
      <c r="J68" s="33"/>
      <c r="K68" s="212"/>
      <c r="L68" s="212"/>
      <c r="M68" s="212"/>
      <c r="N68" s="33"/>
      <c r="O68" s="212"/>
      <c r="P68" s="212"/>
    </row>
    <row r="69" spans="1:16" ht="16.5" customHeight="1">
      <c r="A69" s="22"/>
      <c r="B69" s="16" t="s">
        <v>42</v>
      </c>
      <c r="C69" s="16"/>
      <c r="D69" s="16"/>
      <c r="E69" s="16"/>
      <c r="F69" s="16"/>
      <c r="G69" s="16"/>
      <c r="H69" s="212">
        <v>13</v>
      </c>
      <c r="I69" s="212"/>
      <c r="J69" s="17">
        <v>18723395</v>
      </c>
      <c r="K69" s="18"/>
      <c r="L69" s="18">
        <v>17927421</v>
      </c>
      <c r="M69" s="18"/>
      <c r="N69" s="17">
        <v>18453604</v>
      </c>
      <c r="O69" s="212"/>
      <c r="P69" s="18">
        <v>17927421</v>
      </c>
    </row>
    <row r="70" spans="1:16" ht="16.5" customHeight="1">
      <c r="A70" s="16" t="s">
        <v>43</v>
      </c>
      <c r="B70" s="16"/>
      <c r="C70" s="16"/>
      <c r="D70" s="16"/>
      <c r="E70" s="16"/>
      <c r="F70" s="16"/>
      <c r="G70" s="16"/>
      <c r="H70" s="212">
        <v>14</v>
      </c>
      <c r="I70" s="212"/>
      <c r="J70" s="17">
        <v>19135545</v>
      </c>
      <c r="K70" s="18"/>
      <c r="L70" s="18">
        <v>22171270</v>
      </c>
      <c r="M70" s="18"/>
      <c r="N70" s="17">
        <v>18890850</v>
      </c>
      <c r="O70" s="212"/>
      <c r="P70" s="18">
        <v>21762402</v>
      </c>
    </row>
    <row r="71" spans="1:16" ht="16.5" customHeight="1">
      <c r="A71" s="22" t="s">
        <v>44</v>
      </c>
      <c r="B71" s="16"/>
      <c r="C71" s="16"/>
      <c r="D71" s="16"/>
      <c r="E71" s="16"/>
      <c r="F71" s="16"/>
      <c r="G71" s="16"/>
      <c r="H71" s="212"/>
      <c r="I71" s="16"/>
      <c r="J71" s="17">
        <v>0</v>
      </c>
      <c r="K71" s="39"/>
      <c r="L71" s="18">
        <v>21057</v>
      </c>
      <c r="M71" s="18"/>
      <c r="N71" s="17">
        <v>0</v>
      </c>
      <c r="O71" s="40"/>
      <c r="P71" s="18">
        <v>21057</v>
      </c>
    </row>
    <row r="72" spans="1:16" ht="16.5" customHeight="1">
      <c r="A72" s="16" t="s">
        <v>45</v>
      </c>
      <c r="B72" s="16"/>
      <c r="C72" s="2"/>
      <c r="D72" s="16"/>
      <c r="E72" s="16"/>
      <c r="F72" s="16"/>
      <c r="G72" s="16"/>
      <c r="H72" s="212"/>
      <c r="I72" s="212"/>
      <c r="J72" s="23">
        <v>8439832</v>
      </c>
      <c r="K72" s="18"/>
      <c r="L72" s="24">
        <v>11600657</v>
      </c>
      <c r="M72" s="18"/>
      <c r="N72" s="23">
        <v>6740298</v>
      </c>
      <c r="O72" s="212"/>
      <c r="P72" s="24">
        <v>10975152</v>
      </c>
    </row>
    <row r="73" spans="1:16" ht="16.5" customHeight="1">
      <c r="A73" s="16"/>
      <c r="B73" s="16"/>
      <c r="C73" s="16"/>
      <c r="D73" s="16"/>
      <c r="E73" s="19"/>
      <c r="F73" s="16"/>
      <c r="G73" s="16"/>
      <c r="H73" s="212"/>
      <c r="I73" s="212"/>
      <c r="J73" s="17"/>
      <c r="K73" s="18"/>
      <c r="L73" s="18"/>
      <c r="M73" s="18"/>
      <c r="N73" s="17"/>
      <c r="O73" s="212"/>
      <c r="P73" s="18"/>
    </row>
    <row r="74" spans="1:16" ht="16.5" customHeight="1">
      <c r="A74" s="25" t="s">
        <v>46</v>
      </c>
      <c r="B74" s="16"/>
      <c r="C74" s="16"/>
      <c r="D74" s="16"/>
      <c r="E74" s="16"/>
      <c r="F74" s="16"/>
      <c r="G74" s="16"/>
      <c r="H74" s="212"/>
      <c r="I74" s="212"/>
      <c r="J74" s="23">
        <f>SUM(J66:J72)</f>
        <v>329863767</v>
      </c>
      <c r="K74" s="18"/>
      <c r="L74" s="24">
        <f>SUM(L66:L72)</f>
        <v>411580925</v>
      </c>
      <c r="M74" s="18"/>
      <c r="N74" s="23">
        <f>SUM(N66:N72)</f>
        <v>322831993</v>
      </c>
      <c r="O74" s="212"/>
      <c r="P74" s="24">
        <f>SUM(P66:P72)</f>
        <v>400966923</v>
      </c>
    </row>
    <row r="75" spans="1:16" ht="16.5" customHeight="1">
      <c r="A75" s="16"/>
      <c r="B75" s="16"/>
      <c r="C75" s="16"/>
      <c r="D75" s="16"/>
      <c r="E75" s="19"/>
      <c r="F75" s="16"/>
      <c r="G75" s="16"/>
      <c r="H75" s="212"/>
      <c r="I75" s="212"/>
      <c r="J75" s="17"/>
      <c r="K75" s="18"/>
      <c r="L75" s="18"/>
      <c r="M75" s="18"/>
      <c r="N75" s="17"/>
      <c r="O75" s="212"/>
      <c r="P75" s="18"/>
    </row>
    <row r="76" spans="1:16" ht="16.5" customHeight="1">
      <c r="A76" s="2" t="s">
        <v>47</v>
      </c>
      <c r="B76" s="16"/>
      <c r="C76" s="16"/>
      <c r="D76" s="16"/>
      <c r="E76" s="16"/>
      <c r="F76" s="16"/>
      <c r="G76" s="16"/>
      <c r="H76" s="212"/>
      <c r="I76" s="16"/>
      <c r="J76" s="17"/>
      <c r="K76" s="18"/>
      <c r="L76" s="18"/>
      <c r="M76" s="18"/>
      <c r="N76" s="17"/>
      <c r="O76" s="16"/>
      <c r="P76" s="18"/>
    </row>
    <row r="77" spans="1:16" ht="16.5" customHeight="1">
      <c r="A77" s="16"/>
      <c r="B77" s="16"/>
      <c r="C77" s="16"/>
      <c r="D77" s="16"/>
      <c r="E77" s="19"/>
      <c r="F77" s="16"/>
      <c r="G77" s="16"/>
      <c r="H77" s="212"/>
      <c r="I77" s="212"/>
      <c r="J77" s="17"/>
      <c r="K77" s="18"/>
      <c r="L77" s="18"/>
      <c r="M77" s="18"/>
      <c r="N77" s="17"/>
      <c r="O77" s="212"/>
      <c r="P77" s="18"/>
    </row>
    <row r="78" spans="1:16" ht="16.5" customHeight="1">
      <c r="A78" s="16" t="s">
        <v>48</v>
      </c>
      <c r="B78" s="16"/>
      <c r="C78" s="16"/>
      <c r="D78" s="16"/>
      <c r="E78" s="16"/>
      <c r="F78" s="16"/>
      <c r="G78" s="16"/>
      <c r="H78" s="16"/>
      <c r="I78" s="16"/>
      <c r="J78" s="38"/>
      <c r="K78" s="16"/>
      <c r="L78" s="207"/>
      <c r="M78" s="16"/>
      <c r="N78" s="38"/>
      <c r="O78" s="16"/>
      <c r="P78" s="16"/>
    </row>
    <row r="79" spans="1:16" ht="16.5" customHeight="1">
      <c r="A79" s="16"/>
      <c r="B79" s="16" t="s">
        <v>49</v>
      </c>
      <c r="C79" s="16"/>
      <c r="D79" s="16"/>
      <c r="E79" s="16"/>
      <c r="F79" s="16"/>
      <c r="G79" s="16"/>
      <c r="H79" s="212">
        <v>13</v>
      </c>
      <c r="I79" s="16"/>
      <c r="J79" s="17">
        <v>49909261</v>
      </c>
      <c r="K79" s="18"/>
      <c r="L79" s="206">
        <v>59340348</v>
      </c>
      <c r="M79" s="18"/>
      <c r="N79" s="17">
        <v>44779052</v>
      </c>
      <c r="O79" s="205"/>
      <c r="P79" s="206">
        <v>53940348</v>
      </c>
    </row>
    <row r="80" spans="1:16" ht="16.5" customHeight="1">
      <c r="A80" s="16" t="s">
        <v>50</v>
      </c>
      <c r="B80" s="16"/>
      <c r="C80" s="16"/>
      <c r="D80" s="16"/>
      <c r="E80" s="19"/>
      <c r="F80" s="16"/>
      <c r="G80" s="16"/>
      <c r="H80" s="212">
        <v>14</v>
      </c>
      <c r="I80" s="212"/>
      <c r="J80" s="17">
        <v>16295737</v>
      </c>
      <c r="K80" s="18"/>
      <c r="L80" s="206">
        <v>25543534</v>
      </c>
      <c r="M80" s="18"/>
      <c r="N80" s="17">
        <v>16295737</v>
      </c>
      <c r="O80" s="207"/>
      <c r="P80" s="206">
        <v>25507799</v>
      </c>
    </row>
    <row r="81" spans="1:16" ht="16.5" customHeight="1">
      <c r="A81" s="22" t="s">
        <v>51</v>
      </c>
      <c r="B81" s="16"/>
      <c r="C81" s="16"/>
      <c r="D81" s="16"/>
      <c r="E81" s="16"/>
      <c r="F81" s="16"/>
      <c r="G81" s="16"/>
      <c r="H81" s="212"/>
      <c r="I81" s="16"/>
      <c r="J81" s="17">
        <v>13620307</v>
      </c>
      <c r="K81" s="18"/>
      <c r="L81" s="206">
        <v>12011299</v>
      </c>
      <c r="M81" s="18"/>
      <c r="N81" s="17">
        <v>13118092</v>
      </c>
      <c r="O81" s="207"/>
      <c r="P81" s="206">
        <v>11633392</v>
      </c>
    </row>
    <row r="82" spans="1:16" ht="16.5" customHeight="1">
      <c r="A82" s="22" t="s">
        <v>52</v>
      </c>
      <c r="B82" s="16"/>
      <c r="C82" s="16"/>
      <c r="D82" s="16"/>
      <c r="E82" s="16"/>
      <c r="F82" s="16"/>
      <c r="G82" s="16"/>
      <c r="H82" s="212"/>
      <c r="I82" s="16"/>
      <c r="J82" s="23">
        <v>8006496</v>
      </c>
      <c r="K82" s="18"/>
      <c r="L82" s="208">
        <v>7980367</v>
      </c>
      <c r="M82" s="18"/>
      <c r="N82" s="23">
        <v>8006496</v>
      </c>
      <c r="O82" s="207"/>
      <c r="P82" s="208">
        <v>7980367</v>
      </c>
    </row>
    <row r="83" spans="1:16" ht="16.5" customHeight="1">
      <c r="A83" s="16"/>
      <c r="B83" s="16"/>
      <c r="C83" s="16"/>
      <c r="D83" s="16"/>
      <c r="E83" s="16"/>
      <c r="F83" s="16"/>
      <c r="G83" s="16"/>
      <c r="H83" s="212"/>
      <c r="I83" s="16"/>
      <c r="J83" s="17"/>
      <c r="K83" s="18"/>
      <c r="L83" s="206"/>
      <c r="M83" s="18"/>
      <c r="N83" s="17"/>
      <c r="O83" s="207"/>
      <c r="P83" s="206"/>
    </row>
    <row r="84" spans="1:16" ht="16.5" customHeight="1">
      <c r="A84" s="25" t="s">
        <v>53</v>
      </c>
      <c r="B84" s="16"/>
      <c r="C84" s="16"/>
      <c r="D84" s="16"/>
      <c r="E84" s="16"/>
      <c r="F84" s="16"/>
      <c r="G84" s="16"/>
      <c r="H84" s="212"/>
      <c r="I84" s="16"/>
      <c r="J84" s="23">
        <f>SUM(J79:J83)</f>
        <v>87831801</v>
      </c>
      <c r="K84" s="18"/>
      <c r="L84" s="208">
        <f>SUM(L79:L83)</f>
        <v>104875548</v>
      </c>
      <c r="M84" s="18"/>
      <c r="N84" s="23">
        <f>SUM(N79:N83)</f>
        <v>82199377</v>
      </c>
      <c r="O84" s="207"/>
      <c r="P84" s="208">
        <f>SUM(P79:P83)</f>
        <v>99061906</v>
      </c>
    </row>
    <row r="85" spans="1:16" ht="16.5" customHeight="1">
      <c r="A85" s="22"/>
      <c r="B85" s="16"/>
      <c r="C85" s="16"/>
      <c r="D85" s="16"/>
      <c r="E85" s="16"/>
      <c r="F85" s="16"/>
      <c r="G85" s="16"/>
      <c r="H85" s="212"/>
      <c r="I85" s="212"/>
      <c r="J85" s="17"/>
      <c r="K85" s="18"/>
      <c r="L85" s="206"/>
      <c r="M85" s="18"/>
      <c r="N85" s="17"/>
      <c r="O85" s="205"/>
      <c r="P85" s="206"/>
    </row>
    <row r="86" spans="1:16" ht="16.5" customHeight="1">
      <c r="A86" s="2" t="s">
        <v>54</v>
      </c>
      <c r="B86" s="16"/>
      <c r="C86" s="2"/>
      <c r="D86" s="16"/>
      <c r="E86" s="16"/>
      <c r="F86" s="16"/>
      <c r="G86" s="16"/>
      <c r="H86" s="212"/>
      <c r="I86" s="212"/>
      <c r="J86" s="23">
        <f>SUM(J74,J84)</f>
        <v>417695568</v>
      </c>
      <c r="K86" s="18"/>
      <c r="L86" s="208">
        <f>SUM(L74,L84)</f>
        <v>516456473</v>
      </c>
      <c r="M86" s="18"/>
      <c r="N86" s="23">
        <f>SUM(N74,N84)</f>
        <v>405031370</v>
      </c>
      <c r="O86" s="205"/>
      <c r="P86" s="208">
        <f>SUM(P74,P84)</f>
        <v>500028829</v>
      </c>
    </row>
    <row r="87" spans="1:16" ht="16.5" customHeight="1">
      <c r="A87" s="16"/>
      <c r="B87" s="16"/>
      <c r="C87" s="16"/>
      <c r="D87" s="16"/>
      <c r="E87" s="16"/>
      <c r="F87" s="16"/>
      <c r="G87" s="16"/>
      <c r="H87" s="212"/>
      <c r="I87" s="212"/>
      <c r="J87" s="212"/>
      <c r="K87" s="212"/>
      <c r="L87" s="205"/>
      <c r="M87" s="212"/>
      <c r="N87" s="212"/>
      <c r="O87" s="205"/>
      <c r="P87" s="205"/>
    </row>
    <row r="88" spans="1:16" ht="16.5" customHeight="1">
      <c r="A88" s="16"/>
      <c r="B88" s="16"/>
      <c r="C88" s="16"/>
      <c r="D88" s="16"/>
      <c r="E88" s="16"/>
      <c r="F88" s="16"/>
      <c r="G88" s="16"/>
      <c r="H88" s="212"/>
      <c r="I88" s="212"/>
      <c r="J88" s="212"/>
      <c r="K88" s="212"/>
      <c r="L88" s="205"/>
      <c r="M88" s="212"/>
      <c r="N88" s="212"/>
      <c r="O88" s="205"/>
      <c r="P88" s="205"/>
    </row>
    <row r="89" spans="1:16" ht="16.5" customHeight="1">
      <c r="A89" s="22"/>
      <c r="B89" s="16"/>
      <c r="C89" s="16"/>
      <c r="D89" s="16"/>
      <c r="E89" s="16"/>
      <c r="F89" s="16"/>
      <c r="G89" s="16"/>
      <c r="H89" s="212"/>
      <c r="I89" s="16"/>
      <c r="J89" s="18"/>
      <c r="K89" s="18"/>
      <c r="L89" s="18"/>
      <c r="M89" s="16"/>
      <c r="N89" s="18"/>
      <c r="O89" s="18"/>
      <c r="P89" s="18"/>
    </row>
    <row r="90" spans="1:16" ht="16.5" customHeight="1">
      <c r="A90" s="22"/>
      <c r="B90" s="16"/>
      <c r="C90" s="16"/>
      <c r="D90" s="16"/>
      <c r="E90" s="16"/>
      <c r="F90" s="16"/>
      <c r="G90" s="16"/>
      <c r="H90" s="212"/>
      <c r="I90" s="16"/>
      <c r="J90" s="18"/>
      <c r="K90" s="18"/>
      <c r="L90" s="18"/>
      <c r="M90" s="16"/>
      <c r="N90" s="18"/>
      <c r="O90" s="18"/>
      <c r="P90" s="18"/>
    </row>
    <row r="91" spans="1:16" ht="16.5" customHeight="1">
      <c r="A91" s="22"/>
      <c r="B91" s="16"/>
      <c r="C91" s="16"/>
      <c r="D91" s="16"/>
      <c r="E91" s="16"/>
      <c r="F91" s="16"/>
      <c r="G91" s="16"/>
      <c r="H91" s="212"/>
      <c r="I91" s="16"/>
      <c r="J91" s="18"/>
      <c r="K91" s="18"/>
      <c r="L91" s="18"/>
      <c r="M91" s="16"/>
      <c r="N91" s="18"/>
      <c r="O91" s="18"/>
      <c r="P91" s="18"/>
    </row>
    <row r="92" spans="1:16" ht="16.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ht="16.5" customHeight="1">
      <c r="A93" s="228" t="s">
        <v>33</v>
      </c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</row>
    <row r="94" spans="1:16" ht="16.5" customHeight="1">
      <c r="A94" s="230"/>
      <c r="B94" s="230"/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</row>
    <row r="95" spans="1:16" ht="12.75" customHeight="1">
      <c r="A95" s="213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</row>
    <row r="96" spans="1:16" ht="21.95" customHeight="1">
      <c r="A96" s="29" t="str">
        <f>A48</f>
        <v>The accompanying notes are an integral part of these consolidated and separate financial statements.</v>
      </c>
      <c r="B96" s="29"/>
      <c r="C96" s="29"/>
      <c r="D96" s="29"/>
      <c r="E96" s="29"/>
      <c r="F96" s="29"/>
      <c r="G96" s="29"/>
      <c r="H96" s="41"/>
      <c r="I96" s="41"/>
      <c r="J96" s="41"/>
      <c r="K96" s="41"/>
      <c r="L96" s="41"/>
      <c r="M96" s="41"/>
      <c r="N96" s="24"/>
      <c r="O96" s="24"/>
      <c r="P96" s="24"/>
    </row>
    <row r="97" spans="1:16" ht="16.5" customHeight="1">
      <c r="A97" s="2" t="str">
        <f>A1</f>
        <v xml:space="preserve">PROEN Corp Public Company Limited </v>
      </c>
      <c r="B97" s="2"/>
      <c r="C97" s="2"/>
      <c r="D97" s="2"/>
      <c r="E97" s="2"/>
      <c r="F97" s="2"/>
      <c r="G97" s="2"/>
      <c r="H97" s="223"/>
      <c r="I97" s="223"/>
      <c r="J97" s="223"/>
      <c r="K97" s="223"/>
      <c r="L97" s="223"/>
      <c r="M97" s="223"/>
      <c r="N97" s="3"/>
      <c r="O97" s="3"/>
      <c r="P97" s="3"/>
    </row>
    <row r="98" spans="1:16" ht="16.5" customHeight="1">
      <c r="A98" s="2" t="s">
        <v>35</v>
      </c>
      <c r="B98" s="2"/>
      <c r="C98" s="2"/>
      <c r="D98" s="2"/>
      <c r="E98" s="2"/>
      <c r="F98" s="2"/>
      <c r="G98" s="2"/>
      <c r="H98" s="223"/>
      <c r="I98" s="223"/>
      <c r="J98" s="223"/>
      <c r="K98" s="223"/>
      <c r="L98" s="223"/>
      <c r="M98" s="223"/>
      <c r="N98" s="3"/>
      <c r="O98" s="3"/>
      <c r="P98" s="3"/>
    </row>
    <row r="99" spans="1:16" ht="16.5" customHeight="1">
      <c r="A99" s="4" t="str">
        <f>A51</f>
        <v>As at 30 June 2021</v>
      </c>
      <c r="B99" s="5"/>
      <c r="C99" s="5"/>
      <c r="D99" s="5"/>
      <c r="E99" s="5"/>
      <c r="F99" s="5"/>
      <c r="G99" s="5"/>
      <c r="H99" s="6"/>
      <c r="I99" s="6"/>
      <c r="J99" s="6"/>
      <c r="K99" s="6"/>
      <c r="L99" s="6"/>
      <c r="M99" s="6"/>
      <c r="N99" s="7"/>
      <c r="O99" s="7"/>
      <c r="P99" s="7"/>
    </row>
    <row r="100" spans="1:16" ht="16.5" customHeight="1">
      <c r="A100" s="8"/>
      <c r="B100" s="2"/>
      <c r="C100" s="2"/>
      <c r="D100" s="2"/>
      <c r="E100" s="2"/>
      <c r="F100" s="2"/>
      <c r="G100" s="2"/>
      <c r="H100" s="223"/>
      <c r="I100" s="223"/>
      <c r="J100" s="223"/>
      <c r="K100" s="223"/>
      <c r="L100" s="223"/>
      <c r="M100" s="223"/>
      <c r="N100" s="3"/>
      <c r="O100" s="3"/>
      <c r="P100" s="3"/>
    </row>
    <row r="101" spans="1:16" ht="16.5" customHeight="1">
      <c r="A101" s="2"/>
      <c r="B101" s="2"/>
      <c r="C101" s="2"/>
      <c r="D101" s="2"/>
      <c r="E101" s="2"/>
      <c r="F101" s="2"/>
      <c r="G101" s="2"/>
      <c r="H101" s="223"/>
      <c r="I101" s="223"/>
      <c r="J101" s="223"/>
      <c r="K101" s="223"/>
      <c r="L101" s="223"/>
      <c r="M101" s="223"/>
      <c r="N101" s="3"/>
      <c r="O101" s="3"/>
      <c r="P101" s="3"/>
    </row>
    <row r="102" spans="1:16" ht="16.5" customHeight="1">
      <c r="A102" s="2"/>
      <c r="B102" s="2"/>
      <c r="C102" s="2"/>
      <c r="D102" s="2"/>
      <c r="E102" s="2"/>
      <c r="F102" s="2"/>
      <c r="G102" s="2"/>
      <c r="H102" s="223"/>
      <c r="I102" s="223"/>
      <c r="J102" s="227" t="s">
        <v>3</v>
      </c>
      <c r="K102" s="227"/>
      <c r="L102" s="227"/>
      <c r="M102" s="223"/>
      <c r="N102" s="226" t="s">
        <v>4</v>
      </c>
      <c r="O102" s="226"/>
      <c r="P102" s="226"/>
    </row>
    <row r="103" spans="1:16" ht="16.5" customHeight="1">
      <c r="A103" s="2"/>
      <c r="B103" s="2"/>
      <c r="C103" s="2"/>
      <c r="D103" s="2"/>
      <c r="E103" s="2"/>
      <c r="F103" s="2"/>
      <c r="G103" s="2"/>
      <c r="H103" s="223"/>
      <c r="I103" s="223"/>
      <c r="J103" s="229" t="s">
        <v>5</v>
      </c>
      <c r="K103" s="229"/>
      <c r="L103" s="229"/>
      <c r="M103" s="9"/>
      <c r="N103" s="229" t="s">
        <v>5</v>
      </c>
      <c r="O103" s="229"/>
      <c r="P103" s="229"/>
    </row>
    <row r="104" spans="1:16" ht="16.5" customHeight="1">
      <c r="A104" s="2"/>
      <c r="B104" s="2"/>
      <c r="C104" s="2"/>
      <c r="D104" s="2"/>
      <c r="E104" s="2"/>
      <c r="F104" s="2"/>
      <c r="G104" s="2"/>
      <c r="H104" s="223"/>
      <c r="I104" s="223"/>
      <c r="J104" s="10" t="s">
        <v>8</v>
      </c>
      <c r="K104" s="10"/>
      <c r="L104" s="10" t="s">
        <v>9</v>
      </c>
      <c r="M104" s="11"/>
      <c r="N104" s="10" t="s">
        <v>8</v>
      </c>
      <c r="O104" s="10"/>
      <c r="P104" s="10" t="s">
        <v>9</v>
      </c>
    </row>
    <row r="105" spans="1:16" ht="16.5" customHeight="1">
      <c r="A105" s="2"/>
      <c r="B105" s="2"/>
      <c r="C105" s="2"/>
      <c r="D105" s="2"/>
      <c r="E105" s="2"/>
      <c r="F105" s="2"/>
      <c r="G105" s="2"/>
      <c r="H105" s="12" t="s">
        <v>10</v>
      </c>
      <c r="I105" s="223"/>
      <c r="J105" s="13" t="s">
        <v>11</v>
      </c>
      <c r="K105" s="14"/>
      <c r="L105" s="13" t="s">
        <v>11</v>
      </c>
      <c r="M105" s="14"/>
      <c r="N105" s="13" t="s">
        <v>11</v>
      </c>
      <c r="O105" s="14"/>
      <c r="P105" s="13" t="s">
        <v>11</v>
      </c>
    </row>
    <row r="106" spans="1:16" ht="16.5" customHeight="1">
      <c r="A106" s="2"/>
      <c r="B106" s="2"/>
      <c r="C106" s="2"/>
      <c r="D106" s="2"/>
      <c r="E106" s="2"/>
      <c r="F106" s="2"/>
      <c r="G106" s="2"/>
      <c r="H106" s="223"/>
      <c r="I106" s="223"/>
      <c r="J106" s="42"/>
      <c r="K106" s="223"/>
      <c r="L106" s="223"/>
      <c r="M106" s="223"/>
      <c r="N106" s="15"/>
      <c r="O106" s="3"/>
      <c r="P106" s="3"/>
    </row>
    <row r="107" spans="1:16" ht="16.5" customHeight="1">
      <c r="A107" s="2" t="s">
        <v>55</v>
      </c>
      <c r="B107" s="2"/>
      <c r="C107" s="2"/>
      <c r="D107" s="2"/>
      <c r="E107" s="2"/>
      <c r="F107" s="2"/>
      <c r="G107" s="2"/>
      <c r="H107" s="223"/>
      <c r="I107" s="223"/>
      <c r="J107" s="42"/>
      <c r="K107" s="223"/>
      <c r="L107" s="223"/>
      <c r="M107" s="223"/>
      <c r="N107" s="15"/>
      <c r="O107" s="3"/>
      <c r="P107" s="3"/>
    </row>
    <row r="108" spans="1:16" ht="16.5" customHeight="1">
      <c r="A108" s="22"/>
      <c r="B108" s="16"/>
      <c r="C108" s="16"/>
      <c r="D108" s="16"/>
      <c r="E108" s="16"/>
      <c r="F108" s="16"/>
      <c r="G108" s="16"/>
      <c r="H108" s="212"/>
      <c r="I108" s="212"/>
      <c r="J108" s="33"/>
      <c r="K108" s="212"/>
      <c r="L108" s="212"/>
      <c r="M108" s="212"/>
      <c r="N108" s="17"/>
      <c r="O108" s="18"/>
      <c r="P108" s="18"/>
    </row>
    <row r="109" spans="1:16" ht="16.5" customHeight="1">
      <c r="A109" s="2" t="s">
        <v>56</v>
      </c>
      <c r="B109" s="16"/>
      <c r="C109" s="16"/>
      <c r="D109" s="16"/>
      <c r="E109" s="16"/>
      <c r="F109" s="16"/>
      <c r="G109" s="16"/>
      <c r="H109" s="212"/>
      <c r="I109" s="212"/>
      <c r="J109" s="33"/>
      <c r="K109" s="212"/>
      <c r="L109" s="212"/>
      <c r="M109" s="212"/>
      <c r="N109" s="17"/>
      <c r="O109" s="18"/>
      <c r="P109" s="18"/>
    </row>
    <row r="110" spans="1:16" ht="16.5" customHeight="1">
      <c r="A110" s="16"/>
      <c r="B110" s="214" t="s">
        <v>57</v>
      </c>
      <c r="C110" s="22"/>
      <c r="D110" s="22"/>
      <c r="E110" s="16"/>
      <c r="F110" s="16"/>
      <c r="G110" s="16"/>
      <c r="H110" s="212"/>
      <c r="I110" s="212"/>
      <c r="J110" s="33"/>
      <c r="K110" s="212"/>
      <c r="L110" s="212"/>
      <c r="M110" s="212"/>
      <c r="N110" s="43"/>
      <c r="O110" s="40"/>
      <c r="P110" s="40"/>
    </row>
    <row r="111" spans="1:16" ht="16.5" customHeight="1">
      <c r="A111" s="16"/>
      <c r="B111" s="214"/>
      <c r="C111" s="44" t="s">
        <v>58</v>
      </c>
      <c r="D111" s="44"/>
      <c r="E111" s="45"/>
      <c r="F111" s="45"/>
      <c r="G111" s="45"/>
      <c r="H111" s="46"/>
      <c r="I111" s="46"/>
      <c r="J111" s="47"/>
      <c r="K111" s="212"/>
      <c r="L111" s="46"/>
      <c r="M111" s="212"/>
      <c r="N111" s="48"/>
      <c r="O111" s="49"/>
      <c r="P111" s="49"/>
    </row>
    <row r="112" spans="1:16" ht="16.5" customHeight="1" thickBot="1">
      <c r="A112" s="16"/>
      <c r="B112" s="214"/>
      <c r="C112" s="44"/>
      <c r="D112" s="44" t="s">
        <v>59</v>
      </c>
      <c r="E112" s="45"/>
      <c r="F112" s="45"/>
      <c r="G112" s="45"/>
      <c r="H112" s="46">
        <v>16</v>
      </c>
      <c r="I112" s="46"/>
      <c r="J112" s="50">
        <v>158000000</v>
      </c>
      <c r="K112" s="49"/>
      <c r="L112" s="51">
        <v>158000000</v>
      </c>
      <c r="M112" s="49"/>
      <c r="N112" s="50">
        <v>158000000</v>
      </c>
      <c r="O112" s="49"/>
      <c r="P112" s="51">
        <v>158000000</v>
      </c>
    </row>
    <row r="113" spans="1:16" ht="16.5" customHeight="1" thickTop="1">
      <c r="A113" s="16"/>
      <c r="B113" s="16"/>
      <c r="C113" s="16"/>
      <c r="D113" s="16"/>
      <c r="E113" s="16"/>
      <c r="F113" s="16"/>
      <c r="G113" s="16"/>
      <c r="H113" s="212"/>
      <c r="I113" s="212"/>
      <c r="J113" s="48"/>
      <c r="K113" s="49"/>
      <c r="L113" s="49"/>
      <c r="M113" s="49"/>
      <c r="N113" s="48"/>
      <c r="O113" s="212"/>
      <c r="P113" s="49"/>
    </row>
    <row r="114" spans="1:16" ht="16.5" customHeight="1">
      <c r="A114" s="16"/>
      <c r="B114" s="214" t="s">
        <v>60</v>
      </c>
      <c r="C114" s="22"/>
      <c r="D114" s="22"/>
      <c r="E114" s="16"/>
      <c r="F114" s="16"/>
      <c r="G114" s="16"/>
      <c r="H114" s="212"/>
      <c r="I114" s="212"/>
      <c r="J114" s="43"/>
      <c r="K114" s="40"/>
      <c r="L114" s="40"/>
      <c r="M114" s="40"/>
      <c r="N114" s="43"/>
      <c r="O114" s="212"/>
      <c r="P114" s="40"/>
    </row>
    <row r="115" spans="1:16" ht="16.5" customHeight="1">
      <c r="A115" s="16"/>
      <c r="B115" s="214"/>
      <c r="C115" s="44" t="s">
        <v>58</v>
      </c>
      <c r="D115" s="22"/>
      <c r="E115" s="16"/>
      <c r="F115" s="16"/>
      <c r="G115" s="16"/>
      <c r="H115" s="212"/>
      <c r="I115" s="212"/>
      <c r="J115" s="48"/>
      <c r="K115" s="49"/>
      <c r="L115" s="49"/>
      <c r="M115" s="49"/>
      <c r="N115" s="48"/>
      <c r="O115" s="212"/>
      <c r="P115" s="49"/>
    </row>
    <row r="116" spans="1:16" ht="16.5" customHeight="1">
      <c r="A116" s="16"/>
      <c r="B116" s="214"/>
      <c r="C116" s="44"/>
      <c r="D116" s="44" t="s">
        <v>61</v>
      </c>
      <c r="E116" s="16"/>
      <c r="F116" s="16"/>
      <c r="G116" s="16"/>
      <c r="H116" s="212"/>
      <c r="I116" s="212"/>
      <c r="J116" s="48"/>
      <c r="K116" s="49"/>
      <c r="L116" s="49"/>
      <c r="M116" s="49"/>
      <c r="N116" s="48"/>
      <c r="O116" s="212"/>
      <c r="P116" s="49"/>
    </row>
    <row r="117" spans="1:16" ht="16.5" customHeight="1">
      <c r="A117" s="16"/>
      <c r="B117" s="214"/>
      <c r="C117" s="44" t="s">
        <v>62</v>
      </c>
      <c r="D117" s="22"/>
      <c r="E117" s="16"/>
      <c r="F117" s="16"/>
      <c r="G117" s="16"/>
      <c r="H117" s="212"/>
      <c r="I117" s="212"/>
      <c r="J117" s="48"/>
      <c r="K117" s="49"/>
      <c r="L117" s="49"/>
      <c r="M117" s="49"/>
      <c r="N117" s="48"/>
      <c r="O117" s="212"/>
      <c r="P117" s="49"/>
    </row>
    <row r="118" spans="1:16" ht="16.5" customHeight="1">
      <c r="A118" s="16"/>
      <c r="B118" s="214"/>
      <c r="C118" s="22"/>
      <c r="D118" s="44" t="s">
        <v>63</v>
      </c>
      <c r="E118" s="16"/>
      <c r="F118" s="16"/>
      <c r="G118" s="16"/>
      <c r="H118" s="212"/>
      <c r="I118" s="212"/>
      <c r="J118" s="52">
        <v>158000000</v>
      </c>
      <c r="K118" s="53"/>
      <c r="L118" s="53">
        <v>115000000</v>
      </c>
      <c r="M118" s="53"/>
      <c r="N118" s="52">
        <v>158000000</v>
      </c>
      <c r="O118" s="49"/>
      <c r="P118" s="53">
        <v>115000000</v>
      </c>
    </row>
    <row r="119" spans="1:16" ht="16.5" customHeight="1">
      <c r="A119" s="16" t="s">
        <v>64</v>
      </c>
      <c r="B119" s="214"/>
      <c r="C119" s="22"/>
      <c r="D119" s="44"/>
      <c r="E119" s="16"/>
      <c r="F119" s="16"/>
      <c r="G119" s="16"/>
      <c r="H119" s="212">
        <v>16</v>
      </c>
      <c r="I119" s="212"/>
      <c r="J119" s="52">
        <v>228732200</v>
      </c>
      <c r="K119" s="53"/>
      <c r="L119" s="53">
        <v>0</v>
      </c>
      <c r="M119" s="53"/>
      <c r="N119" s="52">
        <v>228732200</v>
      </c>
      <c r="O119" s="49"/>
      <c r="P119" s="53">
        <v>0</v>
      </c>
    </row>
    <row r="120" spans="1:16" ht="16.5" customHeight="1">
      <c r="A120" s="214" t="s">
        <v>65</v>
      </c>
      <c r="B120" s="16"/>
      <c r="C120" s="22"/>
      <c r="D120" s="22"/>
      <c r="E120" s="16"/>
      <c r="F120" s="16"/>
      <c r="G120" s="16"/>
      <c r="H120" s="212"/>
      <c r="I120" s="212"/>
      <c r="J120" s="52"/>
      <c r="K120" s="53"/>
      <c r="L120" s="53"/>
      <c r="M120" s="53"/>
      <c r="N120" s="52"/>
      <c r="O120" s="53"/>
      <c r="P120" s="53"/>
    </row>
    <row r="121" spans="1:16" ht="16.5" customHeight="1">
      <c r="A121" s="16"/>
      <c r="B121" s="214"/>
      <c r="C121" s="22" t="s">
        <v>66</v>
      </c>
      <c r="D121" s="22"/>
      <c r="E121" s="16"/>
      <c r="F121" s="16"/>
      <c r="G121" s="16"/>
      <c r="H121" s="212"/>
      <c r="I121" s="212"/>
      <c r="J121" s="52">
        <v>1175732</v>
      </c>
      <c r="K121" s="53"/>
      <c r="L121" s="53">
        <v>1175732</v>
      </c>
      <c r="M121" s="53"/>
      <c r="N121" s="52">
        <v>0</v>
      </c>
      <c r="O121" s="53"/>
      <c r="P121" s="53">
        <v>0</v>
      </c>
    </row>
    <row r="122" spans="1:16" ht="16.5" customHeight="1">
      <c r="A122" s="22" t="s">
        <v>67</v>
      </c>
      <c r="B122" s="16"/>
      <c r="C122" s="16"/>
      <c r="D122" s="16"/>
      <c r="E122" s="16"/>
      <c r="F122" s="16"/>
      <c r="G122" s="16"/>
      <c r="H122" s="212"/>
      <c r="I122" s="212"/>
      <c r="J122" s="33"/>
      <c r="K122" s="212"/>
      <c r="L122" s="212"/>
      <c r="M122" s="212"/>
      <c r="N122" s="33"/>
      <c r="O122" s="212"/>
      <c r="P122" s="212"/>
    </row>
    <row r="123" spans="1:16" ht="16.5" customHeight="1">
      <c r="A123" s="22"/>
      <c r="B123" s="16" t="s">
        <v>68</v>
      </c>
      <c r="C123" s="16"/>
      <c r="D123" s="16"/>
      <c r="E123" s="16"/>
      <c r="F123" s="16"/>
      <c r="G123" s="16"/>
      <c r="H123" s="212">
        <v>18</v>
      </c>
      <c r="I123" s="212"/>
      <c r="J123" s="17">
        <v>8060000</v>
      </c>
      <c r="K123" s="18"/>
      <c r="L123" s="18">
        <v>7000000</v>
      </c>
      <c r="M123" s="18"/>
      <c r="N123" s="17">
        <v>8060000</v>
      </c>
      <c r="O123" s="35"/>
      <c r="P123" s="18">
        <v>7000000</v>
      </c>
    </row>
    <row r="124" spans="1:16" ht="16.5" customHeight="1">
      <c r="A124" s="2"/>
      <c r="B124" s="22" t="s">
        <v>69</v>
      </c>
      <c r="C124" s="16"/>
      <c r="D124" s="16"/>
      <c r="E124" s="16"/>
      <c r="F124" s="16"/>
      <c r="G124" s="16"/>
      <c r="H124" s="212"/>
      <c r="I124" s="212"/>
      <c r="J124" s="17">
        <v>14861191</v>
      </c>
      <c r="K124" s="18"/>
      <c r="L124" s="18">
        <v>27296404</v>
      </c>
      <c r="M124" s="18"/>
      <c r="N124" s="17">
        <v>53177615</v>
      </c>
      <c r="O124" s="35"/>
      <c r="P124" s="18">
        <v>64764206</v>
      </c>
    </row>
    <row r="125" spans="1:16" ht="16.5" customHeight="1">
      <c r="A125" s="16" t="s">
        <v>70</v>
      </c>
      <c r="B125" s="22"/>
      <c r="C125" s="16"/>
      <c r="D125" s="16"/>
      <c r="E125" s="16"/>
      <c r="F125" s="16"/>
      <c r="G125" s="16"/>
      <c r="H125" s="212"/>
      <c r="I125" s="212"/>
      <c r="J125" s="23">
        <v>-1502</v>
      </c>
      <c r="K125" s="18"/>
      <c r="L125" s="24">
        <v>-1502</v>
      </c>
      <c r="M125" s="18"/>
      <c r="N125" s="23">
        <v>0</v>
      </c>
      <c r="O125" s="35"/>
      <c r="P125" s="24">
        <v>0</v>
      </c>
    </row>
    <row r="126" spans="1:16" ht="16.5" customHeight="1">
      <c r="A126" s="16"/>
      <c r="B126" s="16"/>
      <c r="C126" s="16"/>
      <c r="D126" s="16"/>
      <c r="E126" s="19"/>
      <c r="F126" s="16"/>
      <c r="G126" s="16"/>
      <c r="H126" s="212"/>
      <c r="I126" s="212"/>
      <c r="J126" s="17"/>
      <c r="K126" s="18"/>
      <c r="L126" s="18"/>
      <c r="M126" s="18"/>
      <c r="N126" s="17"/>
      <c r="O126" s="212"/>
      <c r="P126" s="18"/>
    </row>
    <row r="127" spans="1:16" ht="16.5" customHeight="1">
      <c r="A127" s="16" t="s">
        <v>71</v>
      </c>
      <c r="B127" s="16"/>
      <c r="C127" s="16"/>
      <c r="D127" s="16"/>
      <c r="E127" s="16"/>
      <c r="F127" s="16"/>
      <c r="G127" s="16"/>
      <c r="H127" s="212"/>
      <c r="I127" s="212"/>
      <c r="J127" s="48">
        <v>410827621</v>
      </c>
      <c r="K127" s="49"/>
      <c r="L127" s="49">
        <v>150470634</v>
      </c>
      <c r="M127" s="49"/>
      <c r="N127" s="48">
        <v>447969815</v>
      </c>
      <c r="O127" s="49"/>
      <c r="P127" s="49">
        <v>186764206</v>
      </c>
    </row>
    <row r="128" spans="1:16" ht="16.5" customHeight="1">
      <c r="A128" s="16" t="s">
        <v>72</v>
      </c>
      <c r="B128" s="16"/>
      <c r="C128" s="16"/>
      <c r="D128" s="16"/>
      <c r="E128" s="16"/>
      <c r="F128" s="16"/>
      <c r="G128" s="16"/>
      <c r="H128" s="212"/>
      <c r="I128" s="212"/>
      <c r="J128" s="54">
        <v>11854</v>
      </c>
      <c r="K128" s="210"/>
      <c r="L128" s="211">
        <v>9253</v>
      </c>
      <c r="M128" s="49"/>
      <c r="N128" s="54">
        <v>0</v>
      </c>
      <c r="O128" s="49"/>
      <c r="P128" s="55">
        <v>0</v>
      </c>
    </row>
    <row r="129" spans="1:16" ht="16.5" customHeight="1">
      <c r="A129" s="16"/>
      <c r="B129" s="16"/>
      <c r="C129" s="16"/>
      <c r="D129" s="16"/>
      <c r="E129" s="19"/>
      <c r="F129" s="16"/>
      <c r="G129" s="16"/>
      <c r="H129" s="212"/>
      <c r="I129" s="212"/>
      <c r="J129" s="17"/>
      <c r="K129" s="206"/>
      <c r="L129" s="206"/>
      <c r="M129" s="18"/>
      <c r="N129" s="17"/>
      <c r="O129" s="205"/>
      <c r="P129" s="206"/>
    </row>
    <row r="130" spans="1:16" ht="16.5" customHeight="1">
      <c r="A130" s="25" t="s">
        <v>73</v>
      </c>
      <c r="B130" s="16"/>
      <c r="C130" s="16"/>
      <c r="D130" s="16"/>
      <c r="E130" s="16"/>
      <c r="F130" s="16"/>
      <c r="G130" s="16"/>
      <c r="H130" s="212"/>
      <c r="I130" s="212"/>
      <c r="J130" s="23">
        <f>SUM(J127:J128)</f>
        <v>410839475</v>
      </c>
      <c r="K130" s="206"/>
      <c r="L130" s="208">
        <f>SUM(L127:L128)</f>
        <v>150479887</v>
      </c>
      <c r="M130" s="18"/>
      <c r="N130" s="23">
        <f>SUM(N127:N128)</f>
        <v>447969815</v>
      </c>
      <c r="O130" s="205"/>
      <c r="P130" s="208">
        <f>SUM(P127:P128)</f>
        <v>186764206</v>
      </c>
    </row>
    <row r="131" spans="1:16" ht="16.5" customHeight="1">
      <c r="A131" s="22"/>
      <c r="B131" s="16"/>
      <c r="C131" s="16"/>
      <c r="D131" s="16"/>
      <c r="E131" s="19"/>
      <c r="F131" s="16"/>
      <c r="G131" s="16"/>
      <c r="H131" s="212"/>
      <c r="I131" s="212"/>
      <c r="J131" s="17"/>
      <c r="K131" s="206"/>
      <c r="L131" s="206"/>
      <c r="M131" s="18"/>
      <c r="N131" s="17"/>
      <c r="O131" s="205"/>
      <c r="P131" s="206"/>
    </row>
    <row r="132" spans="1:16" ht="16.5" customHeight="1" thickBot="1">
      <c r="A132" s="25" t="s">
        <v>74</v>
      </c>
      <c r="B132" s="16"/>
      <c r="C132" s="16"/>
      <c r="D132" s="16"/>
      <c r="E132" s="16"/>
      <c r="F132" s="16"/>
      <c r="G132" s="16"/>
      <c r="H132" s="212"/>
      <c r="I132" s="212"/>
      <c r="J132" s="26">
        <f>SUM(J86,J130)</f>
        <v>828535043</v>
      </c>
      <c r="K132" s="206"/>
      <c r="L132" s="209">
        <f>SUM(L86,L130)</f>
        <v>666936360</v>
      </c>
      <c r="M132" s="18"/>
      <c r="N132" s="26">
        <f>SUM(N86,N130)</f>
        <v>853001185</v>
      </c>
      <c r="O132" s="205"/>
      <c r="P132" s="209">
        <f>SUM(P86,P130)</f>
        <v>686793035</v>
      </c>
    </row>
    <row r="133" spans="1:16" ht="16.5" customHeight="1" thickTop="1">
      <c r="A133" s="2"/>
      <c r="B133" s="16"/>
      <c r="C133" s="16"/>
      <c r="D133" s="16"/>
      <c r="E133" s="16"/>
      <c r="F133" s="16"/>
      <c r="G133" s="16"/>
      <c r="H133" s="212"/>
      <c r="I133" s="18"/>
      <c r="J133" s="18"/>
      <c r="K133" s="206"/>
      <c r="L133" s="206"/>
      <c r="M133" s="18"/>
      <c r="N133" s="18"/>
      <c r="O133" s="206"/>
      <c r="P133" s="206"/>
    </row>
    <row r="134" spans="1:16" ht="16.5" customHeight="1">
      <c r="A134" s="2"/>
      <c r="B134" s="16"/>
      <c r="C134" s="16"/>
      <c r="D134" s="16"/>
      <c r="E134" s="16"/>
      <c r="F134" s="16"/>
      <c r="G134" s="16"/>
      <c r="H134" s="212"/>
      <c r="I134" s="18"/>
      <c r="J134" s="18"/>
      <c r="K134" s="206"/>
      <c r="L134" s="206"/>
      <c r="M134" s="18"/>
      <c r="N134" s="18"/>
      <c r="O134" s="206"/>
      <c r="P134" s="206"/>
    </row>
    <row r="135" spans="1:16" ht="16.5" customHeight="1">
      <c r="A135" s="2"/>
      <c r="B135" s="16"/>
      <c r="C135" s="16"/>
      <c r="D135" s="16"/>
      <c r="E135" s="16"/>
      <c r="F135" s="16"/>
      <c r="G135" s="16"/>
      <c r="H135" s="212"/>
      <c r="I135" s="18"/>
      <c r="J135" s="18"/>
      <c r="K135" s="206"/>
      <c r="L135" s="206"/>
      <c r="M135" s="18"/>
      <c r="N135" s="18"/>
      <c r="O135" s="18"/>
      <c r="P135" s="18"/>
    </row>
    <row r="136" spans="1:16" ht="16.5" customHeight="1">
      <c r="A136" s="2"/>
      <c r="B136" s="16"/>
      <c r="C136" s="16"/>
      <c r="D136" s="16"/>
      <c r="E136" s="16"/>
      <c r="F136" s="16"/>
      <c r="G136" s="16"/>
      <c r="H136" s="212"/>
      <c r="I136" s="18"/>
      <c r="J136" s="18"/>
      <c r="K136" s="206"/>
      <c r="L136" s="206"/>
      <c r="M136" s="18"/>
      <c r="N136" s="18"/>
      <c r="O136" s="18"/>
      <c r="P136" s="18"/>
    </row>
    <row r="137" spans="1:16" ht="16.5" customHeight="1">
      <c r="A137" s="2"/>
      <c r="B137" s="16"/>
      <c r="C137" s="16"/>
      <c r="D137" s="16"/>
      <c r="E137" s="16"/>
      <c r="F137" s="16"/>
      <c r="G137" s="16"/>
      <c r="H137" s="212"/>
      <c r="I137" s="18"/>
      <c r="J137" s="18"/>
      <c r="K137" s="206"/>
      <c r="L137" s="206"/>
      <c r="M137" s="18"/>
      <c r="N137" s="18"/>
      <c r="O137" s="18"/>
      <c r="P137" s="18"/>
    </row>
    <row r="138" spans="1:16" ht="16.5" customHeight="1">
      <c r="A138" s="2"/>
      <c r="B138" s="16"/>
      <c r="C138" s="16"/>
      <c r="D138" s="16"/>
      <c r="E138" s="16"/>
      <c r="F138" s="16"/>
      <c r="G138" s="16"/>
      <c r="H138" s="212"/>
      <c r="I138" s="18"/>
      <c r="J138" s="18"/>
      <c r="K138" s="206"/>
      <c r="L138" s="206"/>
      <c r="M138" s="18"/>
      <c r="N138" s="18"/>
      <c r="O138" s="18"/>
      <c r="P138" s="18"/>
    </row>
    <row r="139" spans="1:16" ht="16.5" customHeight="1">
      <c r="A139" s="2"/>
      <c r="B139" s="16"/>
      <c r="C139" s="16"/>
      <c r="D139" s="16"/>
      <c r="E139" s="16"/>
      <c r="F139" s="16"/>
      <c r="G139" s="16"/>
      <c r="H139" s="212"/>
      <c r="I139" s="212"/>
      <c r="J139" s="18"/>
      <c r="K139" s="18"/>
      <c r="L139" s="18"/>
      <c r="M139" s="18"/>
      <c r="N139" s="18"/>
      <c r="O139" s="18"/>
      <c r="P139" s="18"/>
    </row>
    <row r="140" spans="1:16" ht="16.5" customHeight="1">
      <c r="A140" s="2"/>
      <c r="B140" s="16"/>
      <c r="C140" s="16"/>
      <c r="D140" s="16"/>
      <c r="E140" s="16"/>
      <c r="F140" s="16"/>
      <c r="G140" s="16"/>
      <c r="H140" s="212"/>
      <c r="I140" s="212"/>
      <c r="J140" s="18"/>
      <c r="K140" s="18"/>
      <c r="L140" s="18"/>
      <c r="M140" s="18"/>
      <c r="N140" s="18"/>
      <c r="O140" s="18"/>
      <c r="P140" s="18"/>
    </row>
    <row r="141" spans="1:16" ht="16.5" customHeight="1">
      <c r="A141" s="228" t="s">
        <v>33</v>
      </c>
      <c r="B141" s="228"/>
      <c r="C141" s="228"/>
      <c r="D141" s="228"/>
      <c r="E141" s="228"/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</row>
    <row r="142" spans="1:16" ht="16.5" customHeight="1">
      <c r="A142" s="213"/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</row>
    <row r="143" spans="1:16" ht="12.95" customHeight="1">
      <c r="A143" s="213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</row>
    <row r="144" spans="1:16" ht="21.95" customHeight="1">
      <c r="A144" s="29" t="str">
        <f>A96</f>
        <v>The accompanying notes are an integral part of these consolidated and separate financial statements.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30"/>
      <c r="O144" s="30"/>
      <c r="P144" s="30"/>
    </row>
  </sheetData>
  <mergeCells count="19">
    <mergeCell ref="A94:P94"/>
    <mergeCell ref="J103:L103"/>
    <mergeCell ref="N103:P103"/>
    <mergeCell ref="N6:P6"/>
    <mergeCell ref="J6:L6"/>
    <mergeCell ref="J55:L55"/>
    <mergeCell ref="N55:P55"/>
    <mergeCell ref="A141:P141"/>
    <mergeCell ref="J7:L7"/>
    <mergeCell ref="N7:P7"/>
    <mergeCell ref="A45:P45"/>
    <mergeCell ref="A46:P46"/>
    <mergeCell ref="J56:L56"/>
    <mergeCell ref="N56:P56"/>
    <mergeCell ref="A65:G65"/>
    <mergeCell ref="A67:G67"/>
    <mergeCell ref="J102:L102"/>
    <mergeCell ref="N102:P102"/>
    <mergeCell ref="A93:P93"/>
  </mergeCells>
  <pageMargins left="0.8" right="0.5" top="0.5" bottom="0.6" header="0.49" footer="0.4"/>
  <pageSetup paperSize="9" firstPageNumber="2" orientation="portrait" blackAndWhite="1" useFirstPageNumber="1" horizontalDpi="1200" verticalDpi="1200" r:id="rId1"/>
  <headerFooter>
    <oddFooter>&amp;R&amp;"Arial,Regular"&amp;9&amp;P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42C69-89EE-44C8-B513-875D1550B88C}">
  <dimension ref="A1:L57"/>
  <sheetViews>
    <sheetView topLeftCell="A37" zoomScaleNormal="100" workbookViewId="0">
      <selection activeCell="F64" sqref="F64"/>
    </sheetView>
  </sheetViews>
  <sheetFormatPr defaultRowHeight="16.5" customHeight="1"/>
  <cols>
    <col min="1" max="2" width="1.7109375" style="202" customWidth="1"/>
    <col min="3" max="3" width="29.140625" style="202" customWidth="1"/>
    <col min="4" max="4" width="5.140625" style="202" customWidth="1"/>
    <col min="5" max="5" width="0.7109375" style="202" customWidth="1"/>
    <col min="6" max="6" width="12.28515625" style="202" customWidth="1"/>
    <col min="7" max="7" width="0.7109375" style="202" customWidth="1"/>
    <col min="8" max="8" width="12.28515625" style="202" customWidth="1"/>
    <col min="9" max="9" width="0.7109375" style="202" customWidth="1"/>
    <col min="10" max="10" width="12.28515625" style="202" customWidth="1"/>
    <col min="11" max="11" width="0.7109375" style="202" customWidth="1"/>
    <col min="12" max="12" width="12.28515625" style="202" customWidth="1"/>
    <col min="13" max="16384" width="9.140625" style="202"/>
  </cols>
  <sheetData>
    <row r="1" spans="1:12" ht="16.5" customHeight="1">
      <c r="A1" s="56" t="s">
        <v>0</v>
      </c>
      <c r="B1" s="57"/>
      <c r="C1" s="57"/>
      <c r="D1" s="57"/>
      <c r="E1" s="58"/>
      <c r="F1" s="58"/>
      <c r="G1" s="58"/>
      <c r="H1" s="58"/>
      <c r="I1" s="58"/>
      <c r="J1" s="58"/>
      <c r="K1" s="57"/>
      <c r="L1" s="58"/>
    </row>
    <row r="2" spans="1:12" ht="16.5" customHeight="1">
      <c r="A2" s="59" t="s">
        <v>75</v>
      </c>
      <c r="B2" s="59"/>
      <c r="C2" s="59"/>
      <c r="D2" s="60"/>
      <c r="E2" s="61"/>
      <c r="F2" s="61"/>
      <c r="G2" s="61"/>
      <c r="H2" s="61"/>
      <c r="I2" s="61"/>
      <c r="J2" s="61"/>
      <c r="K2" s="57"/>
      <c r="L2" s="61"/>
    </row>
    <row r="3" spans="1:12" ht="16.5" customHeight="1">
      <c r="A3" s="62" t="s">
        <v>76</v>
      </c>
      <c r="B3" s="62"/>
      <c r="C3" s="62"/>
      <c r="D3" s="63"/>
      <c r="E3" s="64"/>
      <c r="F3" s="64"/>
      <c r="G3" s="64"/>
      <c r="H3" s="64"/>
      <c r="I3" s="64"/>
      <c r="J3" s="64"/>
      <c r="K3" s="65"/>
      <c r="L3" s="64"/>
    </row>
    <row r="4" spans="1:12" ht="15" customHeight="1">
      <c r="A4" s="59"/>
      <c r="B4" s="59"/>
      <c r="C4" s="59"/>
      <c r="D4" s="60"/>
      <c r="E4" s="61"/>
      <c r="F4" s="61"/>
      <c r="G4" s="61"/>
      <c r="H4" s="61"/>
      <c r="I4" s="61"/>
      <c r="J4" s="61"/>
      <c r="K4" s="57"/>
      <c r="L4" s="61"/>
    </row>
    <row r="5" spans="1:12" ht="15" customHeight="1">
      <c r="A5" s="59"/>
      <c r="B5" s="59"/>
      <c r="C5" s="59"/>
      <c r="D5" s="60"/>
      <c r="E5" s="61"/>
      <c r="F5" s="61"/>
      <c r="G5" s="61"/>
      <c r="H5" s="61"/>
      <c r="I5" s="61"/>
      <c r="J5" s="61"/>
      <c r="K5" s="57"/>
      <c r="L5" s="61"/>
    </row>
    <row r="6" spans="1:12" ht="15" customHeight="1">
      <c r="A6" s="57"/>
      <c r="B6" s="57"/>
      <c r="C6" s="57"/>
      <c r="D6" s="66"/>
      <c r="E6" s="67"/>
      <c r="F6" s="232" t="s">
        <v>3</v>
      </c>
      <c r="G6" s="232"/>
      <c r="H6" s="232"/>
      <c r="I6" s="216"/>
      <c r="J6" s="233" t="s">
        <v>77</v>
      </c>
      <c r="K6" s="233"/>
      <c r="L6" s="233"/>
    </row>
    <row r="7" spans="1:12" ht="15" customHeight="1">
      <c r="A7" s="57"/>
      <c r="B7" s="57"/>
      <c r="C7" s="57"/>
      <c r="D7" s="66"/>
      <c r="E7" s="67"/>
      <c r="F7" s="234" t="s">
        <v>78</v>
      </c>
      <c r="G7" s="234"/>
      <c r="H7" s="234"/>
      <c r="I7" s="66"/>
      <c r="J7" s="235" t="s">
        <v>78</v>
      </c>
      <c r="K7" s="235"/>
      <c r="L7" s="235"/>
    </row>
    <row r="8" spans="1:12" ht="15" customHeight="1">
      <c r="A8" s="57"/>
      <c r="B8" s="57"/>
      <c r="C8" s="57"/>
      <c r="D8" s="66"/>
      <c r="E8" s="67"/>
      <c r="F8" s="68" t="s">
        <v>6</v>
      </c>
      <c r="G8" s="69"/>
      <c r="H8" s="68" t="s">
        <v>6</v>
      </c>
      <c r="I8" s="70"/>
      <c r="J8" s="68" t="s">
        <v>6</v>
      </c>
      <c r="K8" s="69"/>
      <c r="L8" s="68" t="s">
        <v>6</v>
      </c>
    </row>
    <row r="9" spans="1:12" ht="15" customHeight="1">
      <c r="A9" s="57"/>
      <c r="B9" s="57"/>
      <c r="C9" s="57"/>
      <c r="D9" s="57"/>
      <c r="E9" s="58"/>
      <c r="F9" s="68" t="s">
        <v>8</v>
      </c>
      <c r="G9" s="71"/>
      <c r="H9" s="68" t="s">
        <v>9</v>
      </c>
      <c r="I9" s="72"/>
      <c r="J9" s="68" t="s">
        <v>8</v>
      </c>
      <c r="K9" s="71"/>
      <c r="L9" s="68" t="s">
        <v>9</v>
      </c>
    </row>
    <row r="10" spans="1:12" ht="15" customHeight="1">
      <c r="A10" s="57"/>
      <c r="B10" s="57"/>
      <c r="C10" s="57"/>
      <c r="D10" s="204"/>
      <c r="E10" s="57"/>
      <c r="F10" s="73" t="s">
        <v>11</v>
      </c>
      <c r="G10" s="74"/>
      <c r="H10" s="73" t="s">
        <v>11</v>
      </c>
      <c r="I10" s="57"/>
      <c r="J10" s="73" t="s">
        <v>11</v>
      </c>
      <c r="K10" s="74"/>
      <c r="L10" s="73" t="s">
        <v>11</v>
      </c>
    </row>
    <row r="11" spans="1:12" ht="15" customHeight="1">
      <c r="A11" s="75" t="s">
        <v>79</v>
      </c>
      <c r="B11" s="75"/>
      <c r="C11" s="75"/>
      <c r="D11" s="66"/>
      <c r="E11" s="76"/>
      <c r="F11" s="77"/>
      <c r="G11" s="76"/>
      <c r="H11" s="76"/>
      <c r="I11" s="76"/>
      <c r="J11" s="78"/>
      <c r="K11" s="57"/>
      <c r="L11" s="58"/>
    </row>
    <row r="12" spans="1:12" ht="6" customHeight="1">
      <c r="A12" s="75"/>
      <c r="B12" s="75"/>
      <c r="C12" s="75"/>
      <c r="D12" s="66"/>
      <c r="E12" s="76"/>
      <c r="F12" s="77"/>
      <c r="G12" s="76"/>
      <c r="H12" s="76"/>
      <c r="I12" s="76"/>
      <c r="J12" s="78"/>
      <c r="K12" s="57"/>
      <c r="L12" s="58"/>
    </row>
    <row r="13" spans="1:12" ht="15" customHeight="1">
      <c r="A13" s="221" t="s">
        <v>80</v>
      </c>
      <c r="B13" s="221"/>
      <c r="C13" s="221"/>
      <c r="D13" s="215"/>
      <c r="E13" s="79"/>
      <c r="F13" s="80">
        <v>123835230</v>
      </c>
      <c r="G13" s="66"/>
      <c r="H13" s="81">
        <v>85666405</v>
      </c>
      <c r="I13" s="66"/>
      <c r="J13" s="80">
        <v>123845823</v>
      </c>
      <c r="K13" s="66"/>
      <c r="L13" s="81">
        <v>85666405</v>
      </c>
    </row>
    <row r="14" spans="1:12" ht="15" customHeight="1">
      <c r="A14" s="221" t="s">
        <v>81</v>
      </c>
      <c r="B14" s="221"/>
      <c r="C14" s="221"/>
      <c r="D14" s="66"/>
      <c r="E14" s="82"/>
      <c r="F14" s="83">
        <v>98938595</v>
      </c>
      <c r="G14" s="57"/>
      <c r="H14" s="84">
        <v>68642521</v>
      </c>
      <c r="I14" s="57"/>
      <c r="J14" s="83">
        <v>98096054</v>
      </c>
      <c r="K14" s="57"/>
      <c r="L14" s="84">
        <v>67096659</v>
      </c>
    </row>
    <row r="15" spans="1:12" ht="15" customHeight="1">
      <c r="A15" s="221" t="s">
        <v>82</v>
      </c>
      <c r="B15" s="221"/>
      <c r="C15" s="221"/>
      <c r="D15" s="66"/>
      <c r="E15" s="82"/>
      <c r="F15" s="85">
        <v>25454278</v>
      </c>
      <c r="G15" s="66"/>
      <c r="H15" s="86">
        <v>158294582</v>
      </c>
      <c r="I15" s="66"/>
      <c r="J15" s="87">
        <v>25454278</v>
      </c>
      <c r="K15" s="66"/>
      <c r="L15" s="88">
        <v>157906676</v>
      </c>
    </row>
    <row r="16" spans="1:12" ht="6" customHeight="1">
      <c r="A16" s="221"/>
      <c r="B16" s="221"/>
      <c r="C16" s="221"/>
      <c r="D16" s="66"/>
      <c r="E16" s="76"/>
      <c r="F16" s="77"/>
      <c r="G16" s="76"/>
      <c r="H16" s="76"/>
      <c r="I16" s="76"/>
      <c r="J16" s="77"/>
      <c r="K16" s="57"/>
      <c r="L16" s="76"/>
    </row>
    <row r="17" spans="1:12" ht="15" customHeight="1">
      <c r="A17" s="75" t="s">
        <v>83</v>
      </c>
      <c r="B17" s="75"/>
      <c r="C17" s="75"/>
      <c r="D17" s="66"/>
      <c r="E17" s="76"/>
      <c r="F17" s="89">
        <f>SUM(F13:F15)</f>
        <v>248228103</v>
      </c>
      <c r="G17" s="76"/>
      <c r="H17" s="90">
        <f>SUM(H13:H15)</f>
        <v>312603508</v>
      </c>
      <c r="I17" s="76"/>
      <c r="J17" s="89">
        <f>SUM(J13:J15)</f>
        <v>247396155</v>
      </c>
      <c r="K17" s="57"/>
      <c r="L17" s="90">
        <f>SUM(L13:L15)</f>
        <v>310669740</v>
      </c>
    </row>
    <row r="18" spans="1:12" ht="15" customHeight="1">
      <c r="A18" s="75"/>
      <c r="B18" s="75"/>
      <c r="C18" s="75"/>
      <c r="D18" s="66"/>
      <c r="E18" s="76"/>
      <c r="F18" s="77"/>
      <c r="G18" s="76"/>
      <c r="H18" s="76"/>
      <c r="I18" s="76"/>
      <c r="J18" s="77"/>
      <c r="K18" s="57"/>
      <c r="L18" s="76"/>
    </row>
    <row r="19" spans="1:12" ht="15" customHeight="1">
      <c r="A19" s="75" t="s">
        <v>84</v>
      </c>
      <c r="B19" s="75"/>
      <c r="C19" s="75"/>
      <c r="D19" s="66"/>
      <c r="E19" s="76"/>
      <c r="F19" s="77"/>
      <c r="G19" s="76"/>
      <c r="H19" s="76"/>
      <c r="I19" s="76"/>
      <c r="J19" s="78"/>
      <c r="K19" s="57"/>
      <c r="L19" s="58"/>
    </row>
    <row r="20" spans="1:12" ht="6" customHeight="1">
      <c r="A20" s="75"/>
      <c r="B20" s="75"/>
      <c r="C20" s="75"/>
      <c r="D20" s="66"/>
      <c r="E20" s="76"/>
      <c r="F20" s="77"/>
      <c r="G20" s="76"/>
      <c r="H20" s="76"/>
      <c r="I20" s="76"/>
      <c r="J20" s="78"/>
      <c r="K20" s="57"/>
      <c r="L20" s="58"/>
    </row>
    <row r="21" spans="1:12" ht="15" customHeight="1">
      <c r="A21" s="221" t="s">
        <v>85</v>
      </c>
      <c r="B21" s="221"/>
      <c r="C21" s="221"/>
      <c r="D21" s="66"/>
      <c r="E21" s="76"/>
      <c r="F21" s="91">
        <v>-113982835</v>
      </c>
      <c r="G21" s="67"/>
      <c r="H21" s="67">
        <v>-80620392</v>
      </c>
      <c r="I21" s="67"/>
      <c r="J21" s="91">
        <v>-113982835</v>
      </c>
      <c r="K21" s="66"/>
      <c r="L21" s="67">
        <v>-80620392</v>
      </c>
    </row>
    <row r="22" spans="1:12" ht="15" customHeight="1">
      <c r="A22" s="221" t="s">
        <v>86</v>
      </c>
      <c r="B22" s="221"/>
      <c r="C22" s="221"/>
      <c r="D22" s="66"/>
      <c r="E22" s="76"/>
      <c r="F22" s="91">
        <v>-67591047</v>
      </c>
      <c r="G22" s="67"/>
      <c r="H22" s="67">
        <v>-47336299</v>
      </c>
      <c r="I22" s="67"/>
      <c r="J22" s="91">
        <v>-67642460</v>
      </c>
      <c r="K22" s="49"/>
      <c r="L22" s="67">
        <v>-47356997</v>
      </c>
    </row>
    <row r="23" spans="1:12" ht="15" customHeight="1">
      <c r="A23" s="221" t="s">
        <v>87</v>
      </c>
      <c r="B23" s="221"/>
      <c r="C23" s="221"/>
      <c r="D23" s="66"/>
      <c r="E23" s="76"/>
      <c r="F23" s="54">
        <v>-25226514</v>
      </c>
      <c r="G23" s="49"/>
      <c r="H23" s="55">
        <v>-131509392</v>
      </c>
      <c r="I23" s="49"/>
      <c r="J23" s="54">
        <v>-24874559</v>
      </c>
      <c r="K23" s="66"/>
      <c r="L23" s="55">
        <v>-129404866</v>
      </c>
    </row>
    <row r="24" spans="1:12" ht="6" customHeight="1">
      <c r="A24" s="221"/>
      <c r="B24" s="221"/>
      <c r="C24" s="221"/>
      <c r="D24" s="66"/>
      <c r="E24" s="76"/>
      <c r="F24" s="92"/>
      <c r="G24" s="66"/>
      <c r="H24" s="93"/>
      <c r="I24" s="66"/>
      <c r="J24" s="91"/>
      <c r="K24" s="94"/>
      <c r="L24" s="67"/>
    </row>
    <row r="25" spans="1:12" ht="15" customHeight="1">
      <c r="A25" s="75" t="s">
        <v>88</v>
      </c>
      <c r="B25" s="75"/>
      <c r="C25" s="75"/>
      <c r="D25" s="66"/>
      <c r="E25" s="76"/>
      <c r="F25" s="89">
        <f>SUM(F21:F23)</f>
        <v>-206800396</v>
      </c>
      <c r="G25" s="76"/>
      <c r="H25" s="90">
        <f>SUM(H21:H23)</f>
        <v>-259466083</v>
      </c>
      <c r="I25" s="76"/>
      <c r="J25" s="89">
        <f>SUM(J21:J23)</f>
        <v>-206499854</v>
      </c>
      <c r="K25" s="57"/>
      <c r="L25" s="90">
        <f>SUM(L21:L23)</f>
        <v>-257382255</v>
      </c>
    </row>
    <row r="26" spans="1:12" ht="15" customHeight="1">
      <c r="A26" s="57"/>
      <c r="B26" s="57"/>
      <c r="C26" s="57"/>
      <c r="D26" s="215"/>
      <c r="E26" s="79"/>
      <c r="F26" s="95"/>
      <c r="G26" s="79"/>
      <c r="H26" s="79"/>
      <c r="I26" s="79"/>
      <c r="J26" s="78"/>
      <c r="K26" s="58"/>
      <c r="L26" s="58"/>
    </row>
    <row r="27" spans="1:12" ht="15" customHeight="1">
      <c r="A27" s="96" t="s">
        <v>89</v>
      </c>
      <c r="B27" s="96"/>
      <c r="C27" s="96"/>
      <c r="D27" s="215"/>
      <c r="E27" s="76"/>
      <c r="F27" s="91">
        <f>SUM(F17,F25)</f>
        <v>41427707</v>
      </c>
      <c r="G27" s="215"/>
      <c r="H27" s="67">
        <f>SUM(H17,H25)</f>
        <v>53137425</v>
      </c>
      <c r="I27" s="215"/>
      <c r="J27" s="91">
        <f>SUM(J17,J25)</f>
        <v>40896301</v>
      </c>
      <c r="K27" s="94"/>
      <c r="L27" s="67">
        <f>SUM(L17,L25)</f>
        <v>53287485</v>
      </c>
    </row>
    <row r="28" spans="1:12" ht="15" customHeight="1">
      <c r="A28" s="221" t="s">
        <v>90</v>
      </c>
      <c r="B28" s="221"/>
      <c r="C28" s="221"/>
      <c r="D28" s="66"/>
      <c r="E28" s="76"/>
      <c r="F28" s="97">
        <v>1329413</v>
      </c>
      <c r="G28" s="66"/>
      <c r="H28" s="98">
        <v>883831</v>
      </c>
      <c r="I28" s="66"/>
      <c r="J28" s="97">
        <v>3801779</v>
      </c>
      <c r="K28" s="66"/>
      <c r="L28" s="98">
        <v>2955383</v>
      </c>
    </row>
    <row r="29" spans="1:12" ht="15" customHeight="1">
      <c r="A29" s="221" t="s">
        <v>91</v>
      </c>
      <c r="B29" s="221"/>
      <c r="C29" s="221"/>
      <c r="D29" s="66"/>
      <c r="E29" s="76"/>
      <c r="F29" s="91">
        <v>-4110832</v>
      </c>
      <c r="G29" s="67"/>
      <c r="H29" s="67">
        <v>-3804621</v>
      </c>
      <c r="I29" s="67"/>
      <c r="J29" s="91">
        <v>-4098981</v>
      </c>
      <c r="K29" s="66"/>
      <c r="L29" s="67">
        <v>-3758756</v>
      </c>
    </row>
    <row r="30" spans="1:12" ht="15" customHeight="1">
      <c r="A30" s="221" t="s">
        <v>92</v>
      </c>
      <c r="B30" s="221"/>
      <c r="C30" s="221"/>
      <c r="D30" s="66"/>
      <c r="E30" s="76"/>
      <c r="F30" s="91">
        <v>-24055609</v>
      </c>
      <c r="G30" s="67"/>
      <c r="H30" s="67">
        <v>-21254166</v>
      </c>
      <c r="I30" s="67"/>
      <c r="J30" s="91">
        <v>-22919508</v>
      </c>
      <c r="K30" s="66"/>
      <c r="L30" s="67">
        <v>-14213094</v>
      </c>
    </row>
    <row r="31" spans="1:12" ht="15" customHeight="1">
      <c r="A31" s="221" t="s">
        <v>93</v>
      </c>
      <c r="B31" s="221"/>
      <c r="C31" s="221"/>
      <c r="D31" s="66"/>
      <c r="E31" s="76"/>
      <c r="F31" s="54">
        <v>-2530572</v>
      </c>
      <c r="G31" s="49"/>
      <c r="H31" s="55">
        <v>-4735507</v>
      </c>
      <c r="I31" s="49"/>
      <c r="J31" s="54">
        <v>-2448216</v>
      </c>
      <c r="K31" s="66"/>
      <c r="L31" s="55">
        <v>-4233442</v>
      </c>
    </row>
    <row r="32" spans="1:12" ht="6" customHeight="1">
      <c r="A32" s="221"/>
      <c r="B32" s="221"/>
      <c r="C32" s="221"/>
      <c r="D32" s="66"/>
      <c r="E32" s="76"/>
      <c r="F32" s="48"/>
      <c r="G32" s="66"/>
      <c r="H32" s="49"/>
      <c r="I32" s="66"/>
      <c r="J32" s="48"/>
      <c r="K32" s="94"/>
      <c r="L32" s="49"/>
    </row>
    <row r="33" spans="1:12" ht="15" customHeight="1">
      <c r="A33" s="99" t="s">
        <v>94</v>
      </c>
      <c r="B33" s="99"/>
      <c r="C33" s="99"/>
      <c r="D33" s="215"/>
      <c r="E33" s="76"/>
      <c r="F33" s="77">
        <f>SUM(F27:F31)</f>
        <v>12060107</v>
      </c>
      <c r="G33" s="76"/>
      <c r="H33" s="76">
        <f>SUM(H27:H31)</f>
        <v>24226962</v>
      </c>
      <c r="I33" s="76"/>
      <c r="J33" s="77">
        <f>SUM(J27:J31)</f>
        <v>15231375</v>
      </c>
      <c r="K33" s="57"/>
      <c r="L33" s="76">
        <f>SUM(L27:L31)</f>
        <v>34037576</v>
      </c>
    </row>
    <row r="34" spans="1:12" ht="15" customHeight="1">
      <c r="A34" s="100" t="s">
        <v>95</v>
      </c>
      <c r="B34" s="100"/>
      <c r="C34" s="100"/>
      <c r="D34" s="66"/>
      <c r="E34" s="76"/>
      <c r="F34" s="101">
        <v>-881867</v>
      </c>
      <c r="G34" s="67"/>
      <c r="H34" s="102">
        <v>-5850591</v>
      </c>
      <c r="I34" s="67"/>
      <c r="J34" s="101">
        <v>-872745</v>
      </c>
      <c r="K34" s="66"/>
      <c r="L34" s="102">
        <v>-5750577</v>
      </c>
    </row>
    <row r="35" spans="1:12" ht="15" customHeight="1">
      <c r="A35" s="99"/>
      <c r="B35" s="99"/>
      <c r="C35" s="99"/>
      <c r="D35" s="215"/>
      <c r="E35" s="76"/>
      <c r="F35" s="77"/>
      <c r="G35" s="76"/>
      <c r="H35" s="76"/>
      <c r="I35" s="76"/>
      <c r="J35" s="77"/>
      <c r="K35" s="57"/>
      <c r="L35" s="76"/>
    </row>
    <row r="36" spans="1:12" ht="15" customHeight="1">
      <c r="A36" s="99" t="s">
        <v>96</v>
      </c>
      <c r="B36" s="99"/>
      <c r="C36" s="99"/>
      <c r="D36" s="215"/>
      <c r="E36" s="76"/>
      <c r="F36" s="77">
        <f>SUM(F33:F34)</f>
        <v>11178240</v>
      </c>
      <c r="G36" s="76"/>
      <c r="H36" s="76">
        <f>SUM(H33:H34)</f>
        <v>18376371</v>
      </c>
      <c r="I36" s="76"/>
      <c r="J36" s="77">
        <f>SUM(J33:J34)</f>
        <v>14358630</v>
      </c>
      <c r="K36" s="57"/>
      <c r="L36" s="76">
        <f>SUM(L33:L34)</f>
        <v>28286999</v>
      </c>
    </row>
    <row r="37" spans="1:12" ht="15" customHeight="1">
      <c r="A37" s="100" t="s">
        <v>70</v>
      </c>
      <c r="B37" s="99"/>
      <c r="C37" s="99"/>
      <c r="D37" s="215"/>
      <c r="E37" s="76"/>
      <c r="F37" s="103">
        <v>0</v>
      </c>
      <c r="G37" s="76"/>
      <c r="H37" s="104">
        <v>0</v>
      </c>
      <c r="I37" s="76"/>
      <c r="J37" s="103">
        <v>0</v>
      </c>
      <c r="K37" s="76"/>
      <c r="L37" s="104">
        <v>0</v>
      </c>
    </row>
    <row r="38" spans="1:12" ht="6" customHeight="1">
      <c r="A38" s="100"/>
      <c r="B38" s="100"/>
      <c r="C38" s="100"/>
      <c r="D38" s="57"/>
      <c r="E38" s="58"/>
      <c r="F38" s="91"/>
      <c r="G38" s="66"/>
      <c r="H38" s="67"/>
      <c r="I38" s="66"/>
      <c r="J38" s="91"/>
      <c r="K38" s="94"/>
      <c r="L38" s="67"/>
    </row>
    <row r="39" spans="1:12" ht="15" customHeight="1" thickBot="1">
      <c r="A39" s="56" t="s">
        <v>97</v>
      </c>
      <c r="B39" s="56"/>
      <c r="C39" s="99"/>
      <c r="D39" s="57"/>
      <c r="E39" s="58"/>
      <c r="F39" s="105">
        <f>SUM(F36:F37)</f>
        <v>11178240</v>
      </c>
      <c r="G39" s="58"/>
      <c r="H39" s="106">
        <f>SUM(H36:H37)</f>
        <v>18376371</v>
      </c>
      <c r="I39" s="58"/>
      <c r="J39" s="105">
        <f>SUM(J36:J37)</f>
        <v>14358630</v>
      </c>
      <c r="K39" s="57"/>
      <c r="L39" s="106">
        <f>SUM(L36:L37)</f>
        <v>28286999</v>
      </c>
    </row>
    <row r="40" spans="1:12" ht="15" customHeight="1" thickTop="1">
      <c r="A40" s="99"/>
      <c r="B40" s="99"/>
      <c r="C40" s="99"/>
      <c r="D40" s="57"/>
      <c r="E40" s="58"/>
      <c r="F40" s="78"/>
      <c r="G40" s="58"/>
      <c r="H40" s="58"/>
      <c r="I40" s="58"/>
      <c r="J40" s="77"/>
      <c r="K40" s="57"/>
      <c r="L40" s="76"/>
    </row>
    <row r="41" spans="1:12" ht="15" customHeight="1">
      <c r="A41" s="99" t="s">
        <v>98</v>
      </c>
      <c r="B41" s="99"/>
      <c r="C41" s="99"/>
      <c r="D41" s="57"/>
      <c r="E41" s="58"/>
      <c r="F41" s="78"/>
      <c r="G41" s="58"/>
      <c r="H41" s="58"/>
      <c r="I41" s="58"/>
      <c r="J41" s="77"/>
      <c r="K41" s="57"/>
      <c r="L41" s="76"/>
    </row>
    <row r="42" spans="1:12" ht="15" customHeight="1">
      <c r="A42" s="100" t="s">
        <v>99</v>
      </c>
      <c r="B42" s="57"/>
      <c r="C42" s="100"/>
      <c r="D42" s="57"/>
      <c r="E42" s="58"/>
      <c r="F42" s="107">
        <v>11176938</v>
      </c>
      <c r="G42" s="58"/>
      <c r="H42" s="108">
        <v>18375794</v>
      </c>
      <c r="I42" s="58"/>
      <c r="J42" s="107">
        <v>14358630</v>
      </c>
      <c r="K42" s="58"/>
      <c r="L42" s="109">
        <v>28286999</v>
      </c>
    </row>
    <row r="43" spans="1:12" ht="15" customHeight="1">
      <c r="A43" s="100" t="s">
        <v>72</v>
      </c>
      <c r="B43" s="57"/>
      <c r="C43" s="100"/>
      <c r="D43" s="57"/>
      <c r="E43" s="58"/>
      <c r="F43" s="110">
        <v>1302</v>
      </c>
      <c r="G43" s="58"/>
      <c r="H43" s="111">
        <v>577</v>
      </c>
      <c r="I43" s="58"/>
      <c r="J43" s="103">
        <v>0</v>
      </c>
      <c r="K43" s="58"/>
      <c r="L43" s="55">
        <v>0</v>
      </c>
    </row>
    <row r="44" spans="1:12" ht="6" customHeight="1">
      <c r="A44" s="57"/>
      <c r="B44" s="57"/>
      <c r="C44" s="57"/>
      <c r="D44" s="215"/>
      <c r="E44" s="79"/>
      <c r="F44" s="52"/>
      <c r="G44" s="66"/>
      <c r="H44" s="53"/>
      <c r="I44" s="112"/>
      <c r="J44" s="52"/>
      <c r="K44" s="49"/>
      <c r="L44" s="53"/>
    </row>
    <row r="45" spans="1:12" ht="15" customHeight="1" thickBot="1">
      <c r="A45" s="99"/>
      <c r="B45" s="99"/>
      <c r="C45" s="99"/>
      <c r="D45" s="57"/>
      <c r="E45" s="58"/>
      <c r="F45" s="113">
        <f>SUM(F42:F44)</f>
        <v>11178240</v>
      </c>
      <c r="G45" s="58"/>
      <c r="H45" s="114">
        <f>SUM(H42:H44)</f>
        <v>18376371</v>
      </c>
      <c r="I45" s="58"/>
      <c r="J45" s="113">
        <f>SUM(J42:J44)</f>
        <v>14358630</v>
      </c>
      <c r="K45" s="57"/>
      <c r="L45" s="114">
        <f>SUM(L42:L44)</f>
        <v>28286999</v>
      </c>
    </row>
    <row r="46" spans="1:12" ht="15" customHeight="1" thickTop="1">
      <c r="A46" s="99"/>
      <c r="B46" s="99"/>
      <c r="C46" s="99"/>
      <c r="D46" s="57"/>
      <c r="E46" s="58"/>
      <c r="F46" s="78"/>
      <c r="G46" s="58"/>
      <c r="H46" s="58"/>
      <c r="I46" s="58"/>
      <c r="J46" s="77"/>
      <c r="K46" s="57"/>
      <c r="L46" s="76"/>
    </row>
    <row r="47" spans="1:12" ht="15" customHeight="1">
      <c r="A47" s="56" t="s">
        <v>100</v>
      </c>
      <c r="B47" s="56"/>
      <c r="C47" s="56"/>
      <c r="D47" s="57"/>
      <c r="E47" s="58"/>
      <c r="F47" s="78"/>
      <c r="G47" s="58"/>
      <c r="H47" s="58"/>
      <c r="I47" s="58"/>
      <c r="J47" s="77"/>
      <c r="K47" s="57"/>
      <c r="L47" s="76"/>
    </row>
    <row r="48" spans="1:12" ht="15" customHeight="1">
      <c r="A48" s="100" t="s">
        <v>99</v>
      </c>
      <c r="B48" s="57"/>
      <c r="C48" s="100"/>
      <c r="D48" s="66"/>
      <c r="E48" s="67"/>
      <c r="F48" s="97">
        <f>F42</f>
        <v>11176938</v>
      </c>
      <c r="G48" s="66"/>
      <c r="H48" s="98">
        <v>18375794</v>
      </c>
      <c r="I48" s="112"/>
      <c r="J48" s="97">
        <f>J42</f>
        <v>14358630</v>
      </c>
      <c r="K48" s="49"/>
      <c r="L48" s="109">
        <v>28286999</v>
      </c>
    </row>
    <row r="49" spans="1:12" ht="15" customHeight="1">
      <c r="A49" s="57" t="s">
        <v>72</v>
      </c>
      <c r="B49" s="57"/>
      <c r="C49" s="57"/>
      <c r="D49" s="215"/>
      <c r="E49" s="79"/>
      <c r="F49" s="115">
        <f>F43</f>
        <v>1302</v>
      </c>
      <c r="G49" s="66"/>
      <c r="H49" s="116">
        <v>577</v>
      </c>
      <c r="I49" s="112"/>
      <c r="J49" s="103">
        <f>J43</f>
        <v>0</v>
      </c>
      <c r="K49" s="49"/>
      <c r="L49" s="104">
        <v>0</v>
      </c>
    </row>
    <row r="50" spans="1:12" ht="6" customHeight="1">
      <c r="A50" s="57"/>
      <c r="B50" s="57"/>
      <c r="C50" s="57"/>
      <c r="D50" s="215"/>
      <c r="E50" s="79"/>
      <c r="F50" s="52"/>
      <c r="G50" s="66"/>
      <c r="H50" s="53"/>
      <c r="I50" s="112"/>
      <c r="J50" s="52"/>
      <c r="K50" s="49"/>
      <c r="L50" s="53"/>
    </row>
    <row r="51" spans="1:12" ht="15" customHeight="1" thickBot="1">
      <c r="A51" s="221"/>
      <c r="B51" s="221"/>
      <c r="C51" s="221"/>
      <c r="D51" s="66"/>
      <c r="E51" s="117"/>
      <c r="F51" s="105">
        <f>SUM(F48:F49)</f>
        <v>11178240</v>
      </c>
      <c r="G51" s="76"/>
      <c r="H51" s="106">
        <f>SUM(H48:H49)</f>
        <v>18376371</v>
      </c>
      <c r="I51" s="117"/>
      <c r="J51" s="105">
        <f>SUM(J48:J49)</f>
        <v>14358630</v>
      </c>
      <c r="K51" s="58"/>
      <c r="L51" s="106">
        <f>SUM(L48:L49)</f>
        <v>28286999</v>
      </c>
    </row>
    <row r="52" spans="1:12" ht="15" customHeight="1" thickTop="1">
      <c r="A52" s="221"/>
      <c r="B52" s="221"/>
      <c r="C52" s="221"/>
      <c r="D52" s="66"/>
      <c r="E52" s="117"/>
      <c r="F52" s="77"/>
      <c r="G52" s="117"/>
      <c r="H52" s="76"/>
      <c r="I52" s="117"/>
      <c r="J52" s="77"/>
      <c r="K52" s="57"/>
      <c r="L52" s="76"/>
    </row>
    <row r="53" spans="1:12" ht="15" customHeight="1">
      <c r="A53" s="75" t="s">
        <v>101</v>
      </c>
      <c r="B53" s="75"/>
      <c r="C53" s="75"/>
      <c r="D53" s="66"/>
      <c r="E53" s="117"/>
      <c r="F53" s="77"/>
      <c r="G53" s="117"/>
      <c r="H53" s="76"/>
      <c r="I53" s="117"/>
      <c r="J53" s="77"/>
      <c r="K53" s="57"/>
      <c r="L53" s="76"/>
    </row>
    <row r="54" spans="1:12" ht="15" customHeight="1" thickBot="1">
      <c r="A54" s="221" t="s">
        <v>102</v>
      </c>
      <c r="B54" s="57"/>
      <c r="C54" s="221"/>
      <c r="D54" s="66"/>
      <c r="E54" s="117"/>
      <c r="F54" s="118">
        <f>F48/292373626</f>
        <v>3.8228270288647719E-2</v>
      </c>
      <c r="G54" s="117"/>
      <c r="H54" s="119">
        <f>H48/230000000</f>
        <v>7.9894756521739135E-2</v>
      </c>
      <c r="I54" s="117"/>
      <c r="J54" s="118">
        <f>J48/292373626</f>
        <v>4.9110551442146835E-2</v>
      </c>
      <c r="K54" s="120"/>
      <c r="L54" s="119">
        <f>L48/230000000</f>
        <v>0.12298695217391305</v>
      </c>
    </row>
    <row r="55" spans="1:12" ht="15" customHeight="1" thickTop="1">
      <c r="A55" s="57"/>
      <c r="B55" s="57"/>
      <c r="C55" s="57"/>
      <c r="D55" s="57"/>
      <c r="E55" s="58"/>
      <c r="F55" s="58"/>
      <c r="G55" s="58"/>
      <c r="H55" s="58"/>
      <c r="I55" s="58"/>
      <c r="J55" s="58"/>
      <c r="K55" s="57"/>
      <c r="L55" s="58"/>
    </row>
    <row r="56" spans="1:12" ht="14.25" customHeight="1">
      <c r="A56" s="221"/>
      <c r="B56" s="57"/>
      <c r="C56" s="221"/>
      <c r="D56" s="66"/>
      <c r="E56" s="117"/>
      <c r="F56" s="117"/>
      <c r="G56" s="117"/>
      <c r="H56" s="117"/>
      <c r="I56" s="117"/>
      <c r="J56" s="117"/>
      <c r="K56" s="120"/>
      <c r="L56" s="117"/>
    </row>
    <row r="57" spans="1:12" ht="21.95" customHeight="1">
      <c r="A57" s="121" t="str">
        <f>'[1]EN 2-4'!A147</f>
        <v>The accompanying notes form part of this interim financial information.</v>
      </c>
      <c r="B57" s="121"/>
      <c r="C57" s="121"/>
      <c r="D57" s="65"/>
      <c r="E57" s="65"/>
      <c r="F57" s="65"/>
      <c r="G57" s="65"/>
      <c r="H57" s="65"/>
      <c r="I57" s="65"/>
      <c r="J57" s="65"/>
      <c r="K57" s="65"/>
      <c r="L57" s="65"/>
    </row>
  </sheetData>
  <mergeCells count="4">
    <mergeCell ref="F6:H6"/>
    <mergeCell ref="J6:L6"/>
    <mergeCell ref="F7:H7"/>
    <mergeCell ref="J7:L7"/>
  </mergeCells>
  <pageMargins left="0.8" right="0.5" top="0.5" bottom="0.6" header="0.49" footer="0.4"/>
  <pageSetup paperSize="9" firstPageNumber="5" orientation="portrait" useFirstPageNumber="1" horizontalDpi="1200" verticalDpi="1200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88E7-215F-41F0-A4B8-80A7676B7CB2}">
  <dimension ref="A1:L57"/>
  <sheetViews>
    <sheetView topLeftCell="A43" zoomScaleNormal="100" workbookViewId="0">
      <selection activeCell="F61" sqref="F61"/>
    </sheetView>
  </sheetViews>
  <sheetFormatPr defaultRowHeight="16.5" customHeight="1"/>
  <cols>
    <col min="1" max="2" width="1.7109375" style="224" customWidth="1"/>
    <col min="3" max="3" width="32.85546875" style="224" customWidth="1"/>
    <col min="4" max="4" width="4.28515625" style="224" customWidth="1"/>
    <col min="5" max="5" width="0.7109375" style="224" customWidth="1"/>
    <col min="6" max="6" width="12.7109375" style="224" customWidth="1"/>
    <col min="7" max="7" width="0.7109375" style="224" customWidth="1"/>
    <col min="8" max="8" width="12.7109375" style="224" customWidth="1"/>
    <col min="9" max="9" width="0.7109375" style="224" customWidth="1"/>
    <col min="10" max="10" width="12.7109375" style="224" customWidth="1"/>
    <col min="11" max="11" width="0.7109375" style="224" customWidth="1"/>
    <col min="12" max="12" width="12.7109375" style="224" customWidth="1"/>
    <col min="13" max="16384" width="9.140625" style="224"/>
  </cols>
  <sheetData>
    <row r="1" spans="1:12" ht="16.5" customHeight="1">
      <c r="A1" s="56" t="s">
        <v>0</v>
      </c>
      <c r="B1" s="57"/>
      <c r="C1" s="57"/>
      <c r="D1" s="57"/>
      <c r="E1" s="58"/>
      <c r="F1" s="58"/>
      <c r="G1" s="58"/>
      <c r="H1" s="58"/>
      <c r="I1" s="58"/>
      <c r="J1" s="58"/>
      <c r="K1" s="57"/>
      <c r="L1" s="58"/>
    </row>
    <row r="2" spans="1:12" ht="16.5" customHeight="1">
      <c r="A2" s="59" t="s">
        <v>75</v>
      </c>
      <c r="B2" s="59"/>
      <c r="C2" s="59"/>
      <c r="D2" s="60"/>
      <c r="E2" s="61"/>
      <c r="F2" s="61"/>
      <c r="G2" s="61"/>
      <c r="H2" s="61"/>
      <c r="I2" s="61"/>
      <c r="J2" s="61"/>
      <c r="K2" s="57"/>
      <c r="L2" s="61"/>
    </row>
    <row r="3" spans="1:12" ht="16.5" customHeight="1">
      <c r="A3" s="62" t="s">
        <v>103</v>
      </c>
      <c r="B3" s="62"/>
      <c r="C3" s="62"/>
      <c r="D3" s="63"/>
      <c r="E3" s="64"/>
      <c r="F3" s="64"/>
      <c r="G3" s="64"/>
      <c r="H3" s="64"/>
      <c r="I3" s="64"/>
      <c r="J3" s="64"/>
      <c r="K3" s="65"/>
      <c r="L3" s="64"/>
    </row>
    <row r="4" spans="1:12" ht="15.6" customHeight="1">
      <c r="A4" s="59"/>
      <c r="B4" s="59"/>
      <c r="C4" s="59"/>
      <c r="D4" s="60"/>
      <c r="E4" s="61"/>
      <c r="F4" s="61"/>
      <c r="G4" s="61"/>
      <c r="H4" s="61"/>
      <c r="I4" s="61"/>
      <c r="J4" s="61"/>
      <c r="K4" s="57"/>
      <c r="L4" s="61"/>
    </row>
    <row r="5" spans="1:12" ht="15.6" customHeight="1">
      <c r="A5" s="59"/>
      <c r="B5" s="59"/>
      <c r="C5" s="59"/>
      <c r="D5" s="60"/>
      <c r="E5" s="61"/>
      <c r="F5" s="61"/>
      <c r="G5" s="61"/>
      <c r="H5" s="61"/>
      <c r="I5" s="61"/>
      <c r="J5" s="61"/>
      <c r="K5" s="57"/>
      <c r="L5" s="61"/>
    </row>
    <row r="6" spans="1:12" ht="15.6" customHeight="1">
      <c r="A6" s="57"/>
      <c r="B6" s="57"/>
      <c r="C6" s="57"/>
      <c r="D6" s="66"/>
      <c r="E6" s="67"/>
      <c r="F6" s="232" t="s">
        <v>3</v>
      </c>
      <c r="G6" s="232"/>
      <c r="H6" s="232"/>
      <c r="I6" s="216"/>
      <c r="J6" s="233" t="s">
        <v>77</v>
      </c>
      <c r="K6" s="233"/>
      <c r="L6" s="233"/>
    </row>
    <row r="7" spans="1:12" ht="15.6" customHeight="1">
      <c r="A7" s="57"/>
      <c r="B7" s="57"/>
      <c r="C7" s="57"/>
      <c r="D7" s="66"/>
      <c r="E7" s="67"/>
      <c r="F7" s="234" t="s">
        <v>78</v>
      </c>
      <c r="G7" s="234"/>
      <c r="H7" s="234"/>
      <c r="I7" s="66"/>
      <c r="J7" s="235" t="s">
        <v>78</v>
      </c>
      <c r="K7" s="235"/>
      <c r="L7" s="235"/>
    </row>
    <row r="8" spans="1:12" ht="15.6" customHeight="1">
      <c r="A8" s="57"/>
      <c r="B8" s="57"/>
      <c r="C8" s="57"/>
      <c r="D8" s="66"/>
      <c r="E8" s="67"/>
      <c r="F8" s="68" t="s">
        <v>6</v>
      </c>
      <c r="G8" s="69"/>
      <c r="H8" s="68" t="s">
        <v>6</v>
      </c>
      <c r="I8" s="70"/>
      <c r="J8" s="68" t="s">
        <v>6</v>
      </c>
      <c r="K8" s="69"/>
      <c r="L8" s="68" t="s">
        <v>6</v>
      </c>
    </row>
    <row r="9" spans="1:12" ht="15.6" customHeight="1">
      <c r="A9" s="57"/>
      <c r="B9" s="57"/>
      <c r="C9" s="57"/>
      <c r="D9" s="57"/>
      <c r="E9" s="58"/>
      <c r="F9" s="68" t="s">
        <v>8</v>
      </c>
      <c r="G9" s="71"/>
      <c r="H9" s="68" t="s">
        <v>9</v>
      </c>
      <c r="I9" s="72"/>
      <c r="J9" s="68" t="s">
        <v>8</v>
      </c>
      <c r="K9" s="71"/>
      <c r="L9" s="68" t="s">
        <v>9</v>
      </c>
    </row>
    <row r="10" spans="1:12" ht="15.6" customHeight="1">
      <c r="A10" s="57"/>
      <c r="B10" s="57"/>
      <c r="C10" s="57"/>
      <c r="D10" s="217" t="s">
        <v>104</v>
      </c>
      <c r="E10" s="57"/>
      <c r="F10" s="73" t="s">
        <v>11</v>
      </c>
      <c r="G10" s="74"/>
      <c r="H10" s="73" t="s">
        <v>11</v>
      </c>
      <c r="I10" s="57"/>
      <c r="J10" s="73" t="s">
        <v>11</v>
      </c>
      <c r="K10" s="74"/>
      <c r="L10" s="73" t="s">
        <v>11</v>
      </c>
    </row>
    <row r="11" spans="1:12" ht="15.6" customHeight="1">
      <c r="A11" s="75" t="s">
        <v>79</v>
      </c>
      <c r="B11" s="75"/>
      <c r="C11" s="75"/>
      <c r="D11" s="66"/>
      <c r="E11" s="76"/>
      <c r="F11" s="77"/>
      <c r="G11" s="76"/>
      <c r="H11" s="76"/>
      <c r="I11" s="76"/>
      <c r="J11" s="78"/>
      <c r="K11" s="57"/>
      <c r="L11" s="58"/>
    </row>
    <row r="12" spans="1:12" ht="6" customHeight="1">
      <c r="A12" s="75"/>
      <c r="B12" s="75"/>
      <c r="C12" s="75"/>
      <c r="D12" s="66"/>
      <c r="E12" s="76"/>
      <c r="F12" s="77"/>
      <c r="G12" s="76"/>
      <c r="H12" s="76"/>
      <c r="I12" s="76"/>
      <c r="J12" s="78"/>
      <c r="K12" s="57"/>
      <c r="L12" s="58"/>
    </row>
    <row r="13" spans="1:12" ht="15.6" customHeight="1">
      <c r="A13" s="221" t="s">
        <v>80</v>
      </c>
      <c r="B13" s="221"/>
      <c r="C13" s="221"/>
      <c r="D13" s="215"/>
      <c r="E13" s="79"/>
      <c r="F13" s="80">
        <v>223670526</v>
      </c>
      <c r="G13" s="66"/>
      <c r="H13" s="81">
        <v>120472312</v>
      </c>
      <c r="I13" s="66"/>
      <c r="J13" s="80">
        <v>223655971</v>
      </c>
      <c r="K13" s="66"/>
      <c r="L13" s="81">
        <v>120472312</v>
      </c>
    </row>
    <row r="14" spans="1:12" ht="15.6" customHeight="1">
      <c r="A14" s="221" t="s">
        <v>81</v>
      </c>
      <c r="B14" s="221"/>
      <c r="C14" s="221"/>
      <c r="D14" s="66"/>
      <c r="E14" s="82"/>
      <c r="F14" s="83">
        <v>168177208</v>
      </c>
      <c r="G14" s="57"/>
      <c r="H14" s="84">
        <v>131895469</v>
      </c>
      <c r="I14" s="57"/>
      <c r="J14" s="83">
        <v>166453711</v>
      </c>
      <c r="K14" s="57"/>
      <c r="L14" s="84">
        <v>128779784</v>
      </c>
    </row>
    <row r="15" spans="1:12" ht="15.6" customHeight="1">
      <c r="A15" s="221" t="s">
        <v>82</v>
      </c>
      <c r="B15" s="221"/>
      <c r="C15" s="221"/>
      <c r="D15" s="66"/>
      <c r="E15" s="82"/>
      <c r="F15" s="85">
        <v>59233554</v>
      </c>
      <c r="G15" s="66"/>
      <c r="H15" s="86">
        <v>230595726</v>
      </c>
      <c r="I15" s="66"/>
      <c r="J15" s="87">
        <v>59233554</v>
      </c>
      <c r="K15" s="66"/>
      <c r="L15" s="88">
        <v>226459755</v>
      </c>
    </row>
    <row r="16" spans="1:12" ht="6" customHeight="1">
      <c r="A16" s="221"/>
      <c r="B16" s="221"/>
      <c r="C16" s="221"/>
      <c r="D16" s="66"/>
      <c r="E16" s="76"/>
      <c r="F16" s="77"/>
      <c r="G16" s="76"/>
      <c r="H16" s="76"/>
      <c r="I16" s="76"/>
      <c r="J16" s="77"/>
      <c r="K16" s="57"/>
      <c r="L16" s="76"/>
    </row>
    <row r="17" spans="1:12" ht="15.6" customHeight="1">
      <c r="A17" s="75" t="s">
        <v>83</v>
      </c>
      <c r="B17" s="75"/>
      <c r="C17" s="75"/>
      <c r="D17" s="66"/>
      <c r="E17" s="76"/>
      <c r="F17" s="89">
        <f>SUM(F13:F15)</f>
        <v>451081288</v>
      </c>
      <c r="G17" s="76"/>
      <c r="H17" s="90">
        <f>SUM(H13:H15)</f>
        <v>482963507</v>
      </c>
      <c r="I17" s="76"/>
      <c r="J17" s="89">
        <f>SUM(J13:J15)</f>
        <v>449343236</v>
      </c>
      <c r="K17" s="57"/>
      <c r="L17" s="90">
        <f>SUM(L13:L15)</f>
        <v>475711851</v>
      </c>
    </row>
    <row r="18" spans="1:12" ht="15.6" customHeight="1">
      <c r="A18" s="75"/>
      <c r="B18" s="75"/>
      <c r="C18" s="75"/>
      <c r="D18" s="66"/>
      <c r="E18" s="76"/>
      <c r="F18" s="77"/>
      <c r="G18" s="76"/>
      <c r="H18" s="76"/>
      <c r="I18" s="76"/>
      <c r="J18" s="77"/>
      <c r="K18" s="57"/>
      <c r="L18" s="76"/>
    </row>
    <row r="19" spans="1:12" ht="15.6" customHeight="1">
      <c r="A19" s="75" t="s">
        <v>84</v>
      </c>
      <c r="B19" s="75"/>
      <c r="C19" s="75"/>
      <c r="D19" s="66"/>
      <c r="E19" s="76"/>
      <c r="F19" s="77"/>
      <c r="G19" s="76"/>
      <c r="H19" s="76"/>
      <c r="I19" s="76"/>
      <c r="J19" s="78"/>
      <c r="K19" s="57"/>
      <c r="L19" s="58"/>
    </row>
    <row r="20" spans="1:12" ht="6" customHeight="1">
      <c r="A20" s="75"/>
      <c r="B20" s="75"/>
      <c r="C20" s="75"/>
      <c r="D20" s="66"/>
      <c r="E20" s="76"/>
      <c r="F20" s="77"/>
      <c r="G20" s="76"/>
      <c r="H20" s="76"/>
      <c r="I20" s="76"/>
      <c r="J20" s="78"/>
      <c r="K20" s="57"/>
      <c r="L20" s="58"/>
    </row>
    <row r="21" spans="1:12" ht="15.6" customHeight="1">
      <c r="A21" s="221" t="s">
        <v>85</v>
      </c>
      <c r="B21" s="221"/>
      <c r="C21" s="221"/>
      <c r="D21" s="66"/>
      <c r="E21" s="76"/>
      <c r="F21" s="91">
        <v>-208938918</v>
      </c>
      <c r="G21" s="67"/>
      <c r="H21" s="67">
        <v>-111677769</v>
      </c>
      <c r="I21" s="67"/>
      <c r="J21" s="91">
        <v>-208938918</v>
      </c>
      <c r="K21" s="66"/>
      <c r="L21" s="67">
        <v>-111677769</v>
      </c>
    </row>
    <row r="22" spans="1:12" ht="15.6" customHeight="1">
      <c r="A22" s="221" t="s">
        <v>86</v>
      </c>
      <c r="B22" s="221"/>
      <c r="C22" s="221"/>
      <c r="D22" s="66"/>
      <c r="E22" s="76"/>
      <c r="F22" s="91">
        <v>-117414489</v>
      </c>
      <c r="G22" s="67"/>
      <c r="H22" s="67">
        <v>-87866780</v>
      </c>
      <c r="I22" s="67"/>
      <c r="J22" s="91">
        <v>-117584553</v>
      </c>
      <c r="K22" s="49"/>
      <c r="L22" s="67">
        <v>-88283934</v>
      </c>
    </row>
    <row r="23" spans="1:12" ht="15.6" customHeight="1">
      <c r="A23" s="221" t="s">
        <v>87</v>
      </c>
      <c r="B23" s="221"/>
      <c r="C23" s="221"/>
      <c r="D23" s="66"/>
      <c r="E23" s="76"/>
      <c r="F23" s="54">
        <v>-54279649</v>
      </c>
      <c r="G23" s="49"/>
      <c r="H23" s="55">
        <v>-193074177</v>
      </c>
      <c r="I23" s="49"/>
      <c r="J23" s="54">
        <v>-53572940</v>
      </c>
      <c r="K23" s="66"/>
      <c r="L23" s="55">
        <v>-187400412</v>
      </c>
    </row>
    <row r="24" spans="1:12" ht="6" customHeight="1">
      <c r="A24" s="221"/>
      <c r="B24" s="221"/>
      <c r="C24" s="221"/>
      <c r="D24" s="66"/>
      <c r="E24" s="76"/>
      <c r="F24" s="92"/>
      <c r="G24" s="66"/>
      <c r="H24" s="93"/>
      <c r="I24" s="66"/>
      <c r="J24" s="91"/>
      <c r="K24" s="94"/>
      <c r="L24" s="67"/>
    </row>
    <row r="25" spans="1:12" ht="15.6" customHeight="1">
      <c r="A25" s="75" t="s">
        <v>88</v>
      </c>
      <c r="B25" s="75"/>
      <c r="C25" s="75"/>
      <c r="D25" s="66"/>
      <c r="E25" s="76"/>
      <c r="F25" s="89">
        <f>SUM(F21:F23)</f>
        <v>-380633056</v>
      </c>
      <c r="G25" s="76"/>
      <c r="H25" s="90">
        <f>SUM(H21:H23)</f>
        <v>-392618726</v>
      </c>
      <c r="I25" s="76"/>
      <c r="J25" s="89">
        <f>SUM(J21:J23)</f>
        <v>-380096411</v>
      </c>
      <c r="K25" s="57"/>
      <c r="L25" s="90">
        <f>SUM(L21:L23)</f>
        <v>-387362115</v>
      </c>
    </row>
    <row r="26" spans="1:12" ht="15.6" customHeight="1">
      <c r="A26" s="57"/>
      <c r="B26" s="57"/>
      <c r="C26" s="57"/>
      <c r="D26" s="215"/>
      <c r="E26" s="79"/>
      <c r="F26" s="95"/>
      <c r="G26" s="79"/>
      <c r="H26" s="79"/>
      <c r="I26" s="79"/>
      <c r="J26" s="78"/>
      <c r="K26" s="58"/>
      <c r="L26" s="58"/>
    </row>
    <row r="27" spans="1:12" ht="15.6" customHeight="1">
      <c r="A27" s="96" t="s">
        <v>89</v>
      </c>
      <c r="B27" s="96"/>
      <c r="C27" s="96"/>
      <c r="D27" s="215"/>
      <c r="E27" s="76"/>
      <c r="F27" s="91">
        <v>70448232</v>
      </c>
      <c r="G27" s="215"/>
      <c r="H27" s="67">
        <v>90344781</v>
      </c>
      <c r="I27" s="215"/>
      <c r="J27" s="91">
        <v>69246825</v>
      </c>
      <c r="K27" s="94"/>
      <c r="L27" s="67">
        <v>88349736</v>
      </c>
    </row>
    <row r="28" spans="1:12" ht="15.6" customHeight="1">
      <c r="A28" s="221" t="s">
        <v>90</v>
      </c>
      <c r="B28" s="221"/>
      <c r="C28" s="221"/>
      <c r="D28" s="66"/>
      <c r="E28" s="76"/>
      <c r="F28" s="97">
        <v>1700646</v>
      </c>
      <c r="G28" s="66"/>
      <c r="H28" s="98">
        <v>950539</v>
      </c>
      <c r="I28" s="66"/>
      <c r="J28" s="97">
        <v>6506468</v>
      </c>
      <c r="K28" s="66"/>
      <c r="L28" s="98">
        <v>5099955</v>
      </c>
    </row>
    <row r="29" spans="1:12" ht="15.6" customHeight="1">
      <c r="A29" s="221" t="s">
        <v>91</v>
      </c>
      <c r="B29" s="221"/>
      <c r="C29" s="221"/>
      <c r="D29" s="66"/>
      <c r="E29" s="76"/>
      <c r="F29" s="91">
        <v>-7938111</v>
      </c>
      <c r="G29" s="67"/>
      <c r="H29" s="67">
        <v>-7114644</v>
      </c>
      <c r="I29" s="67"/>
      <c r="J29" s="91">
        <v>-7923484</v>
      </c>
      <c r="K29" s="66"/>
      <c r="L29" s="67">
        <v>-6749872</v>
      </c>
    </row>
    <row r="30" spans="1:12" ht="15.6" customHeight="1">
      <c r="A30" s="221" t="s">
        <v>92</v>
      </c>
      <c r="B30" s="221"/>
      <c r="C30" s="221"/>
      <c r="D30" s="66"/>
      <c r="E30" s="76"/>
      <c r="F30" s="91">
        <v>-36226680</v>
      </c>
      <c r="G30" s="67"/>
      <c r="H30" s="67">
        <v>-44281384</v>
      </c>
      <c r="I30" s="67"/>
      <c r="J30" s="91">
        <v>-39182682</v>
      </c>
      <c r="K30" s="66"/>
      <c r="L30" s="67">
        <v>-31838189</v>
      </c>
    </row>
    <row r="31" spans="1:12" ht="15.6" customHeight="1">
      <c r="A31" s="221" t="s">
        <v>93</v>
      </c>
      <c r="B31" s="221"/>
      <c r="C31" s="221"/>
      <c r="D31" s="66"/>
      <c r="E31" s="76"/>
      <c r="F31" s="54">
        <v>-5513240</v>
      </c>
      <c r="G31" s="49"/>
      <c r="H31" s="55">
        <v>-8918624</v>
      </c>
      <c r="I31" s="49"/>
      <c r="J31" s="54">
        <v>-5348278</v>
      </c>
      <c r="K31" s="66"/>
      <c r="L31" s="55">
        <v>-8088859</v>
      </c>
    </row>
    <row r="32" spans="1:12" ht="15.6" customHeight="1">
      <c r="A32" s="221"/>
      <c r="B32" s="221"/>
      <c r="C32" s="221"/>
      <c r="D32" s="66"/>
      <c r="E32" s="76"/>
      <c r="F32" s="48"/>
      <c r="G32" s="66"/>
      <c r="H32" s="49"/>
      <c r="I32" s="66"/>
      <c r="J32" s="48"/>
      <c r="K32" s="94"/>
      <c r="L32" s="49"/>
    </row>
    <row r="33" spans="1:12" ht="15.6" customHeight="1">
      <c r="A33" s="99" t="s">
        <v>94</v>
      </c>
      <c r="B33" s="99"/>
      <c r="C33" s="99"/>
      <c r="D33" s="215"/>
      <c r="E33" s="76"/>
      <c r="F33" s="77">
        <f>SUM(F27:F31)</f>
        <v>22470847</v>
      </c>
      <c r="G33" s="76"/>
      <c r="H33" s="76">
        <f>SUM(H27:H31)</f>
        <v>30980668</v>
      </c>
      <c r="I33" s="76"/>
      <c r="J33" s="77">
        <f>SUM(J27:J31)</f>
        <v>23298849</v>
      </c>
      <c r="K33" s="57"/>
      <c r="L33" s="76">
        <f>SUM(L27:L31)</f>
        <v>46772771</v>
      </c>
    </row>
    <row r="34" spans="1:12" ht="15.6" customHeight="1">
      <c r="A34" s="100" t="s">
        <v>95</v>
      </c>
      <c r="B34" s="100"/>
      <c r="C34" s="100"/>
      <c r="D34" s="66">
        <v>19</v>
      </c>
      <c r="E34" s="76"/>
      <c r="F34" s="101">
        <v>-2247959</v>
      </c>
      <c r="G34" s="67"/>
      <c r="H34" s="102">
        <v>-8060033</v>
      </c>
      <c r="I34" s="67"/>
      <c r="J34" s="101">
        <v>-2229940</v>
      </c>
      <c r="K34" s="66"/>
      <c r="L34" s="102">
        <v>-7885108</v>
      </c>
    </row>
    <row r="35" spans="1:12" ht="15.6" customHeight="1">
      <c r="A35" s="99"/>
      <c r="B35" s="99"/>
      <c r="C35" s="99"/>
      <c r="D35" s="215"/>
      <c r="E35" s="76"/>
      <c r="F35" s="77"/>
      <c r="G35" s="76"/>
      <c r="H35" s="76"/>
      <c r="I35" s="76"/>
      <c r="J35" s="77"/>
      <c r="K35" s="57"/>
      <c r="L35" s="76"/>
    </row>
    <row r="36" spans="1:12" ht="15.6" customHeight="1">
      <c r="A36" s="99" t="s">
        <v>96</v>
      </c>
      <c r="B36" s="99"/>
      <c r="C36" s="99"/>
      <c r="D36" s="215"/>
      <c r="E36" s="76"/>
      <c r="F36" s="77">
        <f>SUM(F33:F34)</f>
        <v>20222888</v>
      </c>
      <c r="G36" s="76"/>
      <c r="H36" s="76">
        <f>SUM(H33:H34)</f>
        <v>22920635</v>
      </c>
      <c r="I36" s="76"/>
      <c r="J36" s="77">
        <f>SUM(J33:J34)</f>
        <v>21068909</v>
      </c>
      <c r="K36" s="57"/>
      <c r="L36" s="76">
        <f>SUM(L33:L34)</f>
        <v>38887663</v>
      </c>
    </row>
    <row r="37" spans="1:12" ht="15.6" customHeight="1">
      <c r="A37" s="100" t="s">
        <v>70</v>
      </c>
      <c r="B37" s="99"/>
      <c r="C37" s="99"/>
      <c r="D37" s="215"/>
      <c r="E37" s="76"/>
      <c r="F37" s="103">
        <v>0</v>
      </c>
      <c r="G37" s="76"/>
      <c r="H37" s="104">
        <v>0</v>
      </c>
      <c r="I37" s="76"/>
      <c r="J37" s="103">
        <v>0</v>
      </c>
      <c r="K37" s="76"/>
      <c r="L37" s="104">
        <v>0</v>
      </c>
    </row>
    <row r="38" spans="1:12" ht="6" customHeight="1">
      <c r="A38" s="100"/>
      <c r="B38" s="100"/>
      <c r="C38" s="100"/>
      <c r="D38" s="57"/>
      <c r="E38" s="58"/>
      <c r="F38" s="91"/>
      <c r="G38" s="66"/>
      <c r="H38" s="67"/>
      <c r="I38" s="66"/>
      <c r="J38" s="91"/>
      <c r="K38" s="94"/>
      <c r="L38" s="67"/>
    </row>
    <row r="39" spans="1:12" ht="15.6" customHeight="1" thickBot="1">
      <c r="A39" s="56" t="s">
        <v>97</v>
      </c>
      <c r="B39" s="56"/>
      <c r="C39" s="99"/>
      <c r="D39" s="57"/>
      <c r="E39" s="58"/>
      <c r="F39" s="105">
        <f>SUM(F36:F37)</f>
        <v>20222888</v>
      </c>
      <c r="G39" s="58"/>
      <c r="H39" s="106">
        <f>SUM(H36:H37)</f>
        <v>22920635</v>
      </c>
      <c r="I39" s="58"/>
      <c r="J39" s="105">
        <f>SUM(J36:J37)</f>
        <v>21068909</v>
      </c>
      <c r="K39" s="57"/>
      <c r="L39" s="106">
        <f>SUM(L36:L37)</f>
        <v>38887663</v>
      </c>
    </row>
    <row r="40" spans="1:12" ht="15.6" customHeight="1" thickTop="1">
      <c r="A40" s="99"/>
      <c r="B40" s="99"/>
      <c r="C40" s="99"/>
      <c r="D40" s="57"/>
      <c r="E40" s="58"/>
      <c r="F40" s="78"/>
      <c r="G40" s="58"/>
      <c r="H40" s="58"/>
      <c r="I40" s="58"/>
      <c r="J40" s="77"/>
      <c r="K40" s="57"/>
      <c r="L40" s="76"/>
    </row>
    <row r="41" spans="1:12" ht="15.6" customHeight="1">
      <c r="A41" s="99" t="s">
        <v>98</v>
      </c>
      <c r="B41" s="99"/>
      <c r="C41" s="99"/>
      <c r="D41" s="57"/>
      <c r="E41" s="58"/>
      <c r="F41" s="78"/>
      <c r="G41" s="58"/>
      <c r="H41" s="58"/>
      <c r="I41" s="58"/>
      <c r="J41" s="77"/>
      <c r="K41" s="57"/>
      <c r="L41" s="76"/>
    </row>
    <row r="42" spans="1:12" ht="15.6" customHeight="1">
      <c r="A42" s="100" t="s">
        <v>99</v>
      </c>
      <c r="B42" s="57"/>
      <c r="C42" s="100"/>
      <c r="D42" s="57"/>
      <c r="E42" s="58"/>
      <c r="F42" s="107">
        <v>20220287</v>
      </c>
      <c r="G42" s="58"/>
      <c r="H42" s="108">
        <v>22918728</v>
      </c>
      <c r="I42" s="58"/>
      <c r="J42" s="122">
        <v>21068909</v>
      </c>
      <c r="K42" s="58"/>
      <c r="L42" s="109">
        <v>38887663</v>
      </c>
    </row>
    <row r="43" spans="1:12" ht="15.6" customHeight="1">
      <c r="A43" s="100" t="s">
        <v>72</v>
      </c>
      <c r="B43" s="57"/>
      <c r="C43" s="100"/>
      <c r="D43" s="57"/>
      <c r="E43" s="58"/>
      <c r="F43" s="110">
        <v>2601</v>
      </c>
      <c r="G43" s="58"/>
      <c r="H43" s="111">
        <v>1907</v>
      </c>
      <c r="I43" s="58"/>
      <c r="J43" s="103">
        <v>0</v>
      </c>
      <c r="K43" s="58"/>
      <c r="L43" s="55">
        <v>0</v>
      </c>
    </row>
    <row r="44" spans="1:12" ht="6" customHeight="1">
      <c r="A44" s="57"/>
      <c r="B44" s="57"/>
      <c r="C44" s="57"/>
      <c r="D44" s="215"/>
      <c r="E44" s="79"/>
      <c r="F44" s="52"/>
      <c r="G44" s="66"/>
      <c r="H44" s="53"/>
      <c r="I44" s="112"/>
      <c r="J44" s="52"/>
      <c r="K44" s="49"/>
      <c r="L44" s="53"/>
    </row>
    <row r="45" spans="1:12" ht="15.6" customHeight="1" thickBot="1">
      <c r="A45" s="99"/>
      <c r="B45" s="99"/>
      <c r="C45" s="99"/>
      <c r="D45" s="57"/>
      <c r="E45" s="58"/>
      <c r="F45" s="113">
        <f>SUM(F42:F44)</f>
        <v>20222888</v>
      </c>
      <c r="G45" s="58"/>
      <c r="H45" s="114">
        <f>SUM(H42:H44)</f>
        <v>22920635</v>
      </c>
      <c r="I45" s="58"/>
      <c r="J45" s="113">
        <f>SUM(J42:J44)</f>
        <v>21068909</v>
      </c>
      <c r="K45" s="57"/>
      <c r="L45" s="114">
        <f>SUM(L42:L44)</f>
        <v>38887663</v>
      </c>
    </row>
    <row r="46" spans="1:12" ht="15.6" customHeight="1" thickTop="1">
      <c r="A46" s="99"/>
      <c r="B46" s="99"/>
      <c r="C46" s="99"/>
      <c r="D46" s="57"/>
      <c r="E46" s="58"/>
      <c r="F46" s="78"/>
      <c r="G46" s="58"/>
      <c r="H46" s="58"/>
      <c r="I46" s="58"/>
      <c r="J46" s="77"/>
      <c r="K46" s="57"/>
      <c r="L46" s="76"/>
    </row>
    <row r="47" spans="1:12" ht="15.6" customHeight="1">
      <c r="A47" s="56" t="s">
        <v>100</v>
      </c>
      <c r="B47" s="56"/>
      <c r="C47" s="56"/>
      <c r="D47" s="57"/>
      <c r="E47" s="58"/>
      <c r="F47" s="78"/>
      <c r="G47" s="58"/>
      <c r="H47" s="58"/>
      <c r="I47" s="58"/>
      <c r="J47" s="77"/>
      <c r="K47" s="57"/>
      <c r="L47" s="76"/>
    </row>
    <row r="48" spans="1:12" ht="15.6" customHeight="1">
      <c r="A48" s="100" t="s">
        <v>99</v>
      </c>
      <c r="B48" s="57"/>
      <c r="C48" s="100"/>
      <c r="D48" s="66"/>
      <c r="E48" s="67"/>
      <c r="F48" s="97">
        <f>F42</f>
        <v>20220287</v>
      </c>
      <c r="G48" s="66"/>
      <c r="H48" s="98">
        <v>22918728</v>
      </c>
      <c r="I48" s="112"/>
      <c r="J48" s="122">
        <f>J42</f>
        <v>21068909</v>
      </c>
      <c r="K48" s="49"/>
      <c r="L48" s="109">
        <v>38887663</v>
      </c>
    </row>
    <row r="49" spans="1:12" ht="15.6" customHeight="1">
      <c r="A49" s="57" t="s">
        <v>72</v>
      </c>
      <c r="B49" s="57"/>
      <c r="C49" s="57"/>
      <c r="D49" s="215"/>
      <c r="E49" s="79"/>
      <c r="F49" s="115">
        <f>F43</f>
        <v>2601</v>
      </c>
      <c r="G49" s="66"/>
      <c r="H49" s="116">
        <v>1907</v>
      </c>
      <c r="I49" s="112"/>
      <c r="J49" s="103">
        <f>J43</f>
        <v>0</v>
      </c>
      <c r="K49" s="49"/>
      <c r="L49" s="104">
        <v>0</v>
      </c>
    </row>
    <row r="50" spans="1:12" ht="6" customHeight="1">
      <c r="A50" s="57"/>
      <c r="B50" s="57"/>
      <c r="C50" s="57"/>
      <c r="D50" s="215"/>
      <c r="E50" s="79"/>
      <c r="F50" s="52"/>
      <c r="G50" s="66"/>
      <c r="H50" s="53"/>
      <c r="I50" s="112"/>
      <c r="J50" s="52"/>
      <c r="K50" s="49"/>
      <c r="L50" s="53"/>
    </row>
    <row r="51" spans="1:12" ht="15.6" customHeight="1" thickBot="1">
      <c r="A51" s="221"/>
      <c r="B51" s="221"/>
      <c r="C51" s="221"/>
      <c r="D51" s="66"/>
      <c r="E51" s="117"/>
      <c r="F51" s="105">
        <f>SUM(F48:F49)</f>
        <v>20222888</v>
      </c>
      <c r="G51" s="76"/>
      <c r="H51" s="106">
        <f>SUM(H48:H49)</f>
        <v>22920635</v>
      </c>
      <c r="I51" s="117"/>
      <c r="J51" s="105">
        <f>SUM(J48:J49)</f>
        <v>21068909</v>
      </c>
      <c r="K51" s="58"/>
      <c r="L51" s="106">
        <f>SUM(L48:L49)</f>
        <v>38887663</v>
      </c>
    </row>
    <row r="52" spans="1:12" ht="15.6" customHeight="1" thickTop="1">
      <c r="A52" s="221"/>
      <c r="B52" s="221"/>
      <c r="C52" s="221"/>
      <c r="D52" s="66"/>
      <c r="E52" s="117"/>
      <c r="F52" s="77"/>
      <c r="G52" s="117"/>
      <c r="H52" s="76"/>
      <c r="I52" s="117"/>
      <c r="J52" s="77"/>
      <c r="K52" s="57"/>
      <c r="L52" s="76"/>
    </row>
    <row r="53" spans="1:12" ht="15.6" customHeight="1">
      <c r="A53" s="75" t="s">
        <v>101</v>
      </c>
      <c r="B53" s="75"/>
      <c r="C53" s="75"/>
      <c r="D53" s="66"/>
      <c r="E53" s="117"/>
      <c r="F53" s="77"/>
      <c r="G53" s="117"/>
      <c r="H53" s="76"/>
      <c r="I53" s="117"/>
      <c r="J53" s="77"/>
      <c r="K53" s="57"/>
      <c r="L53" s="76"/>
    </row>
    <row r="54" spans="1:12" ht="15.6" customHeight="1" thickBot="1">
      <c r="A54" s="221" t="s">
        <v>102</v>
      </c>
      <c r="B54" s="57"/>
      <c r="C54" s="221"/>
      <c r="D54" s="66"/>
      <c r="E54" s="117"/>
      <c r="F54" s="118">
        <f>F48/261359116</f>
        <v>7.7365914414862041E-2</v>
      </c>
      <c r="G54" s="117"/>
      <c r="H54" s="119">
        <f>H48/224010989</f>
        <v>0.10231073083651267</v>
      </c>
      <c r="I54" s="117"/>
      <c r="J54" s="118">
        <f>J48/261359116</f>
        <v>8.0612872137201447E-2</v>
      </c>
      <c r="K54" s="120"/>
      <c r="L54" s="119">
        <f>L48/224010989</f>
        <v>0.17359712205904326</v>
      </c>
    </row>
    <row r="55" spans="1:12" ht="16.5" customHeight="1" thickTop="1">
      <c r="A55" s="57"/>
      <c r="B55" s="57"/>
      <c r="C55" s="57"/>
      <c r="D55" s="57"/>
      <c r="E55" s="58"/>
      <c r="F55" s="58"/>
      <c r="G55" s="58"/>
      <c r="H55" s="58"/>
      <c r="I55" s="58"/>
      <c r="J55" s="58"/>
      <c r="K55" s="57"/>
      <c r="L55" s="58"/>
    </row>
    <row r="56" spans="1:12" ht="16.5" customHeight="1">
      <c r="A56" s="221"/>
      <c r="B56" s="57"/>
      <c r="C56" s="221"/>
      <c r="D56" s="66"/>
      <c r="E56" s="117"/>
      <c r="F56" s="117"/>
      <c r="G56" s="117"/>
      <c r="H56" s="117"/>
      <c r="I56" s="117"/>
      <c r="J56" s="117"/>
      <c r="K56" s="120"/>
      <c r="L56" s="117"/>
    </row>
    <row r="57" spans="1:12" ht="21.95" customHeight="1">
      <c r="A57" s="121" t="str">
        <f>'[1]EN 2-4'!A147</f>
        <v>The accompanying notes form part of this interim financial information.</v>
      </c>
      <c r="B57" s="121"/>
      <c r="C57" s="121"/>
      <c r="D57" s="65"/>
      <c r="E57" s="65"/>
      <c r="F57" s="65"/>
      <c r="G57" s="65"/>
      <c r="H57" s="65"/>
      <c r="I57" s="65"/>
      <c r="J57" s="65"/>
      <c r="K57" s="65"/>
      <c r="L57" s="65"/>
    </row>
  </sheetData>
  <mergeCells count="4">
    <mergeCell ref="F6:H6"/>
    <mergeCell ref="J6:L6"/>
    <mergeCell ref="F7:H7"/>
    <mergeCell ref="J7:L7"/>
  </mergeCells>
  <pageMargins left="0.8" right="0.5" top="0.5" bottom="0.6" header="0.49" footer="0.4"/>
  <pageSetup paperSize="9" scale="95" firstPageNumber="6" orientation="portrait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2F729-B755-4DFF-BD55-C62A856A2377}">
  <dimension ref="A1:V41"/>
  <sheetViews>
    <sheetView topLeftCell="A25" zoomScaleNormal="100" workbookViewId="0">
      <selection activeCell="G48" sqref="F48:G48"/>
    </sheetView>
  </sheetViews>
  <sheetFormatPr defaultColWidth="9.140625" defaultRowHeight="16.5" customHeight="1"/>
  <cols>
    <col min="1" max="2" width="1.7109375" style="224" customWidth="1"/>
    <col min="3" max="3" width="28.5703125" style="224" customWidth="1"/>
    <col min="4" max="4" width="5.85546875" style="224" customWidth="1"/>
    <col min="5" max="5" width="0.7109375" style="224" customWidth="1"/>
    <col min="6" max="6" width="11" style="224" customWidth="1"/>
    <col min="7" max="7" width="0.7109375" style="224" customWidth="1"/>
    <col min="8" max="8" width="10.85546875" style="224" customWidth="1"/>
    <col min="9" max="9" width="0.7109375" style="224" customWidth="1"/>
    <col min="10" max="10" width="15.7109375" style="224" customWidth="1"/>
    <col min="11" max="11" width="0.7109375" style="224" customWidth="1"/>
    <col min="12" max="12" width="12.140625" style="224" customWidth="1"/>
    <col min="13" max="13" width="0.7109375" style="224" customWidth="1"/>
    <col min="14" max="14" width="12.85546875" style="224" customWidth="1"/>
    <col min="15" max="15" width="0.7109375" style="224" customWidth="1"/>
    <col min="16" max="16" width="16.7109375" style="224" customWidth="1"/>
    <col min="17" max="17" width="0.7109375" style="224" customWidth="1"/>
    <col min="18" max="18" width="10.85546875" style="224" customWidth="1"/>
    <col min="19" max="19" width="0.7109375" style="224" customWidth="1"/>
    <col min="20" max="20" width="9.85546875" style="224" customWidth="1"/>
    <col min="21" max="21" width="0.7109375" style="224" customWidth="1"/>
    <col min="22" max="22" width="11.7109375" style="224" customWidth="1"/>
    <col min="23" max="16384" width="9.140625" style="224"/>
  </cols>
  <sheetData>
    <row r="1" spans="1:22" ht="16.5" customHeight="1">
      <c r="A1" s="56" t="s">
        <v>0</v>
      </c>
      <c r="B1" s="57"/>
      <c r="C1" s="57"/>
      <c r="D1" s="57"/>
      <c r="E1" s="57"/>
      <c r="F1" s="112"/>
      <c r="G1" s="123"/>
      <c r="H1" s="123"/>
      <c r="I1" s="123"/>
      <c r="J1" s="123"/>
      <c r="K1" s="123"/>
      <c r="L1" s="123"/>
      <c r="M1" s="123"/>
      <c r="N1" s="67"/>
      <c r="O1" s="67"/>
      <c r="P1" s="123"/>
      <c r="Q1" s="67"/>
      <c r="R1" s="57"/>
      <c r="S1" s="57"/>
      <c r="T1" s="124"/>
      <c r="U1" s="57"/>
      <c r="V1" s="57"/>
    </row>
    <row r="2" spans="1:22" ht="16.5" customHeight="1">
      <c r="A2" s="56" t="s">
        <v>105</v>
      </c>
      <c r="B2" s="56"/>
      <c r="C2" s="56"/>
      <c r="D2" s="56"/>
      <c r="E2" s="56"/>
      <c r="F2" s="222"/>
      <c r="G2" s="125"/>
      <c r="H2" s="125"/>
      <c r="I2" s="125"/>
      <c r="J2" s="125"/>
      <c r="K2" s="125"/>
      <c r="L2" s="125"/>
      <c r="M2" s="125"/>
      <c r="N2" s="79"/>
      <c r="O2" s="79"/>
      <c r="P2" s="125"/>
      <c r="Q2" s="79"/>
      <c r="R2" s="56"/>
      <c r="S2" s="56"/>
      <c r="T2" s="126"/>
      <c r="U2" s="56"/>
      <c r="V2" s="56"/>
    </row>
    <row r="3" spans="1:22" ht="16.5" customHeight="1">
      <c r="A3" s="62" t="str">
        <f>+'[2]EN 6 (6M)'!A3</f>
        <v>For the six-month period ended 30 June 2021</v>
      </c>
      <c r="B3" s="127"/>
      <c r="C3" s="127"/>
      <c r="D3" s="127"/>
      <c r="E3" s="127"/>
      <c r="F3" s="218"/>
      <c r="G3" s="128"/>
      <c r="H3" s="128"/>
      <c r="I3" s="128"/>
      <c r="J3" s="128"/>
      <c r="K3" s="128"/>
      <c r="L3" s="128"/>
      <c r="M3" s="128"/>
      <c r="N3" s="129"/>
      <c r="O3" s="129"/>
      <c r="P3" s="128"/>
      <c r="Q3" s="129"/>
      <c r="R3" s="130"/>
      <c r="S3" s="129"/>
      <c r="T3" s="131"/>
      <c r="U3" s="127"/>
      <c r="V3" s="127"/>
    </row>
    <row r="4" spans="1:22" ht="15" customHeight="1">
      <c r="A4" s="59"/>
      <c r="B4" s="56"/>
      <c r="C4" s="56"/>
      <c r="D4" s="56"/>
      <c r="E4" s="56"/>
      <c r="F4" s="222"/>
      <c r="G4" s="125"/>
      <c r="H4" s="125"/>
      <c r="I4" s="125"/>
      <c r="J4" s="125"/>
      <c r="K4" s="125"/>
      <c r="L4" s="125"/>
      <c r="M4" s="125"/>
      <c r="N4" s="132"/>
      <c r="O4" s="132"/>
      <c r="P4" s="125"/>
      <c r="Q4" s="132"/>
      <c r="R4" s="79"/>
      <c r="S4" s="132"/>
      <c r="T4" s="126"/>
      <c r="U4" s="56"/>
      <c r="V4" s="56"/>
    </row>
    <row r="5" spans="1:22" ht="15" customHeight="1">
      <c r="A5" s="59"/>
      <c r="B5" s="56"/>
      <c r="C5" s="56"/>
      <c r="D5" s="56"/>
      <c r="E5" s="56"/>
      <c r="F5" s="222"/>
      <c r="G5" s="125"/>
      <c r="H5" s="125"/>
      <c r="I5" s="125"/>
      <c r="J5" s="125"/>
      <c r="K5" s="125"/>
      <c r="L5" s="125"/>
      <c r="M5" s="125"/>
      <c r="N5" s="132"/>
      <c r="O5" s="132"/>
      <c r="P5" s="125"/>
      <c r="Q5" s="132"/>
      <c r="R5" s="79"/>
      <c r="S5" s="132"/>
      <c r="T5" s="126"/>
      <c r="U5" s="56"/>
      <c r="V5" s="56"/>
    </row>
    <row r="6" spans="1:22" ht="15" customHeight="1">
      <c r="A6" s="133"/>
      <c r="B6" s="133"/>
      <c r="C6" s="133"/>
      <c r="D6" s="133"/>
      <c r="E6" s="133"/>
      <c r="F6" s="236" t="s">
        <v>106</v>
      </c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</row>
    <row r="7" spans="1:22" ht="15" customHeight="1">
      <c r="A7" s="133"/>
      <c r="B7" s="133"/>
      <c r="C7" s="133"/>
      <c r="D7" s="133"/>
      <c r="E7" s="133"/>
      <c r="F7" s="237" t="s">
        <v>107</v>
      </c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126"/>
      <c r="U7" s="56"/>
      <c r="V7" s="56"/>
    </row>
    <row r="8" spans="1:22" ht="15" customHeight="1">
      <c r="A8" s="133"/>
      <c r="B8" s="133"/>
      <c r="C8" s="133"/>
      <c r="D8" s="133"/>
      <c r="E8" s="133"/>
      <c r="F8" s="134"/>
      <c r="G8" s="134"/>
      <c r="H8" s="135" t="s">
        <v>108</v>
      </c>
      <c r="I8" s="134"/>
      <c r="J8" s="135" t="s">
        <v>108</v>
      </c>
      <c r="K8" s="134"/>
      <c r="L8" s="134"/>
      <c r="M8" s="134"/>
      <c r="N8" s="134"/>
      <c r="O8" s="134"/>
      <c r="P8" s="135" t="s">
        <v>109</v>
      </c>
      <c r="Q8" s="134"/>
      <c r="R8" s="134"/>
      <c r="S8" s="134"/>
      <c r="T8" s="126"/>
      <c r="U8" s="56"/>
      <c r="V8" s="56"/>
    </row>
    <row r="9" spans="1:22" ht="15" customHeight="1">
      <c r="A9" s="133"/>
      <c r="B9" s="133"/>
      <c r="C9" s="133"/>
      <c r="D9" s="133"/>
      <c r="E9" s="133"/>
      <c r="F9" s="134"/>
      <c r="G9" s="134"/>
      <c r="H9" s="135"/>
      <c r="I9" s="134"/>
      <c r="J9" s="135" t="s">
        <v>110</v>
      </c>
      <c r="K9" s="134"/>
      <c r="L9" s="56"/>
      <c r="M9" s="56"/>
      <c r="N9" s="56"/>
      <c r="O9" s="134"/>
      <c r="P9" s="136" t="s">
        <v>111</v>
      </c>
      <c r="Q9" s="134"/>
      <c r="R9" s="134"/>
      <c r="S9" s="134"/>
      <c r="T9" s="126"/>
      <c r="U9" s="56"/>
      <c r="V9" s="56"/>
    </row>
    <row r="10" spans="1:22" ht="15" customHeight="1">
      <c r="A10" s="133"/>
      <c r="B10" s="133"/>
      <c r="C10" s="133"/>
      <c r="D10" s="133"/>
      <c r="E10" s="133"/>
      <c r="F10" s="135" t="s">
        <v>112</v>
      </c>
      <c r="G10" s="137"/>
      <c r="H10" s="135"/>
      <c r="I10" s="137"/>
      <c r="J10" s="135" t="s">
        <v>113</v>
      </c>
      <c r="K10" s="137"/>
      <c r="L10" s="236" t="s">
        <v>67</v>
      </c>
      <c r="M10" s="236"/>
      <c r="N10" s="236"/>
      <c r="O10" s="138"/>
      <c r="P10" s="135" t="s">
        <v>114</v>
      </c>
      <c r="Q10" s="138"/>
      <c r="R10" s="56"/>
      <c r="S10" s="135"/>
      <c r="T10" s="135" t="s">
        <v>115</v>
      </c>
      <c r="U10" s="138"/>
      <c r="V10" s="56"/>
    </row>
    <row r="11" spans="1:22" ht="15" customHeight="1">
      <c r="A11" s="133"/>
      <c r="B11" s="133"/>
      <c r="C11" s="133"/>
      <c r="D11" s="133"/>
      <c r="E11" s="133"/>
      <c r="F11" s="135" t="s">
        <v>116</v>
      </c>
      <c r="G11" s="137"/>
      <c r="H11" s="135" t="s">
        <v>117</v>
      </c>
      <c r="I11" s="137"/>
      <c r="J11" s="138" t="s">
        <v>118</v>
      </c>
      <c r="K11" s="137"/>
      <c r="L11" s="138" t="s">
        <v>119</v>
      </c>
      <c r="M11" s="137"/>
      <c r="N11" s="135"/>
      <c r="O11" s="57"/>
      <c r="P11" s="135" t="s">
        <v>120</v>
      </c>
      <c r="Q11" s="57"/>
      <c r="R11" s="135" t="s">
        <v>121</v>
      </c>
      <c r="S11" s="135"/>
      <c r="T11" s="135" t="s">
        <v>122</v>
      </c>
      <c r="U11" s="138"/>
      <c r="V11" s="135" t="s">
        <v>123</v>
      </c>
    </row>
    <row r="12" spans="1:22" ht="15" customHeight="1">
      <c r="A12" s="133"/>
      <c r="B12" s="133"/>
      <c r="C12" s="133"/>
      <c r="D12" s="133"/>
      <c r="E12" s="133"/>
      <c r="F12" s="135" t="s">
        <v>124</v>
      </c>
      <c r="G12" s="138"/>
      <c r="H12" s="138" t="s">
        <v>125</v>
      </c>
      <c r="I12" s="138"/>
      <c r="J12" s="138" t="s">
        <v>126</v>
      </c>
      <c r="K12" s="138"/>
      <c r="L12" s="138" t="s">
        <v>127</v>
      </c>
      <c r="M12" s="138"/>
      <c r="N12" s="135" t="s">
        <v>69</v>
      </c>
      <c r="O12" s="138"/>
      <c r="P12" s="138" t="s">
        <v>128</v>
      </c>
      <c r="Q12" s="138"/>
      <c r="R12" s="135" t="s">
        <v>129</v>
      </c>
      <c r="S12" s="135"/>
      <c r="T12" s="135" t="s">
        <v>130</v>
      </c>
      <c r="U12" s="138"/>
      <c r="V12" s="135" t="s">
        <v>131</v>
      </c>
    </row>
    <row r="13" spans="1:22" ht="15" customHeight="1">
      <c r="A13" s="139"/>
      <c r="B13" s="139"/>
      <c r="C13" s="139"/>
      <c r="D13" s="219" t="s">
        <v>10</v>
      </c>
      <c r="E13" s="139"/>
      <c r="F13" s="140" t="s">
        <v>11</v>
      </c>
      <c r="G13" s="57"/>
      <c r="H13" s="140" t="s">
        <v>11</v>
      </c>
      <c r="I13" s="57"/>
      <c r="J13" s="140" t="s">
        <v>11</v>
      </c>
      <c r="K13" s="57"/>
      <c r="L13" s="140" t="s">
        <v>11</v>
      </c>
      <c r="M13" s="57"/>
      <c r="N13" s="140" t="s">
        <v>11</v>
      </c>
      <c r="O13" s="57"/>
      <c r="P13" s="136" t="s">
        <v>11</v>
      </c>
      <c r="Q13" s="57"/>
      <c r="R13" s="140" t="s">
        <v>11</v>
      </c>
      <c r="S13" s="57"/>
      <c r="T13" s="140" t="s">
        <v>11</v>
      </c>
      <c r="U13" s="57"/>
      <c r="V13" s="140" t="s">
        <v>11</v>
      </c>
    </row>
    <row r="14" spans="1:22" ht="15" customHeight="1">
      <c r="A14" s="139"/>
      <c r="B14" s="139"/>
      <c r="C14" s="139"/>
      <c r="D14" s="141"/>
      <c r="E14" s="139"/>
      <c r="F14" s="135"/>
      <c r="G14" s="138"/>
      <c r="H14" s="138"/>
      <c r="I14" s="138"/>
      <c r="J14" s="138"/>
      <c r="K14" s="138"/>
      <c r="L14" s="138"/>
      <c r="M14" s="138"/>
      <c r="N14" s="135"/>
      <c r="O14" s="138"/>
      <c r="P14" s="138"/>
      <c r="Q14" s="138"/>
      <c r="R14" s="135"/>
      <c r="S14" s="135"/>
      <c r="T14" s="135"/>
      <c r="U14" s="138"/>
      <c r="V14" s="135"/>
    </row>
    <row r="15" spans="1:22" ht="15" customHeight="1">
      <c r="A15" s="133" t="s">
        <v>132</v>
      </c>
      <c r="B15" s="139"/>
      <c r="C15" s="139"/>
      <c r="D15" s="220"/>
      <c r="E15" s="139"/>
      <c r="F15" s="142">
        <v>100000000</v>
      </c>
      <c r="G15" s="142"/>
      <c r="H15" s="142">
        <v>0</v>
      </c>
      <c r="I15" s="142"/>
      <c r="J15" s="142">
        <v>1175732</v>
      </c>
      <c r="K15" s="142"/>
      <c r="L15" s="142">
        <v>4600000</v>
      </c>
      <c r="M15" s="142"/>
      <c r="N15" s="142">
        <v>4425965</v>
      </c>
      <c r="O15" s="142"/>
      <c r="P15" s="142">
        <v>-1502</v>
      </c>
      <c r="Q15" s="142"/>
      <c r="R15" s="142">
        <f>SUM(P15,N15,L15,J15,F15)</f>
        <v>110200195</v>
      </c>
      <c r="S15" s="142"/>
      <c r="T15" s="142">
        <v>4583</v>
      </c>
      <c r="U15" s="142"/>
      <c r="V15" s="142">
        <f>SUM(T15,R15)</f>
        <v>110204778</v>
      </c>
    </row>
    <row r="16" spans="1:22" ht="6" customHeight="1">
      <c r="A16" s="139"/>
      <c r="B16" s="139"/>
      <c r="C16" s="139"/>
      <c r="D16" s="139"/>
      <c r="E16" s="139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</row>
    <row r="17" spans="1:22" ht="15" customHeight="1">
      <c r="A17" s="59" t="s">
        <v>133</v>
      </c>
      <c r="B17" s="139"/>
      <c r="C17" s="139"/>
      <c r="D17" s="220"/>
      <c r="E17" s="139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1:22" ht="15" customHeight="1">
      <c r="A18" s="144" t="s">
        <v>134</v>
      </c>
      <c r="B18" s="139"/>
      <c r="C18" s="139"/>
      <c r="D18" s="66">
        <v>16</v>
      </c>
      <c r="E18" s="76"/>
      <c r="F18" s="76">
        <v>15000000</v>
      </c>
      <c r="G18" s="76"/>
      <c r="H18" s="76">
        <v>0</v>
      </c>
      <c r="I18" s="76"/>
      <c r="J18" s="76">
        <v>0</v>
      </c>
      <c r="K18" s="76"/>
      <c r="L18" s="76">
        <v>0</v>
      </c>
      <c r="M18" s="76"/>
      <c r="N18" s="76">
        <v>0</v>
      </c>
      <c r="O18" s="143"/>
      <c r="P18" s="143">
        <v>0</v>
      </c>
      <c r="Q18" s="143"/>
      <c r="R18" s="142">
        <f>SUM(P18,N18,L18,J18,F18)</f>
        <v>15000000</v>
      </c>
      <c r="S18" s="143"/>
      <c r="T18" s="143" t="s">
        <v>135</v>
      </c>
      <c r="U18" s="143"/>
      <c r="V18" s="142">
        <f t="shared" ref="V18:V21" si="0">SUM(T18,R18)</f>
        <v>15000000</v>
      </c>
    </row>
    <row r="19" spans="1:22" ht="15" customHeight="1">
      <c r="A19" s="144" t="s">
        <v>136</v>
      </c>
      <c r="B19" s="139"/>
      <c r="C19" s="139"/>
      <c r="D19" s="66"/>
      <c r="E19" s="76"/>
      <c r="F19" s="76">
        <v>0</v>
      </c>
      <c r="G19" s="76"/>
      <c r="H19" s="76">
        <v>0</v>
      </c>
      <c r="I19" s="76"/>
      <c r="J19" s="76">
        <v>0</v>
      </c>
      <c r="K19" s="76"/>
      <c r="L19" s="76">
        <v>1960000</v>
      </c>
      <c r="M19" s="76"/>
      <c r="N19" s="76">
        <v>-1960000</v>
      </c>
      <c r="O19" s="143"/>
      <c r="P19" s="143">
        <v>0</v>
      </c>
      <c r="Q19" s="143"/>
      <c r="R19" s="142">
        <f>SUM(P19,N19,L19,J19,F19)</f>
        <v>0</v>
      </c>
      <c r="S19" s="143"/>
      <c r="T19" s="143" t="s">
        <v>135</v>
      </c>
      <c r="U19" s="143"/>
      <c r="V19" s="142">
        <f t="shared" si="0"/>
        <v>0</v>
      </c>
    </row>
    <row r="20" spans="1:22" ht="15" customHeight="1">
      <c r="A20" s="144" t="s">
        <v>25</v>
      </c>
      <c r="B20" s="139"/>
      <c r="C20" s="139"/>
      <c r="D20" s="6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143"/>
      <c r="P20" s="143">
        <v>0</v>
      </c>
      <c r="Q20" s="143"/>
      <c r="R20" s="142">
        <f>SUM(P20,N20,L20,J20,F20)</f>
        <v>0</v>
      </c>
      <c r="S20" s="143"/>
      <c r="T20" s="143">
        <v>150</v>
      </c>
      <c r="U20" s="143"/>
      <c r="V20" s="142">
        <f t="shared" si="0"/>
        <v>150</v>
      </c>
    </row>
    <row r="21" spans="1:22" ht="15" customHeight="1">
      <c r="A21" s="45" t="s">
        <v>97</v>
      </c>
      <c r="B21" s="139"/>
      <c r="C21" s="139"/>
      <c r="D21" s="66"/>
      <c r="E21" s="145"/>
      <c r="F21" s="146" t="s">
        <v>135</v>
      </c>
      <c r="G21" s="145"/>
      <c r="H21" s="146" t="s">
        <v>135</v>
      </c>
      <c r="I21" s="145"/>
      <c r="J21" s="146" t="s">
        <v>135</v>
      </c>
      <c r="K21" s="145"/>
      <c r="L21" s="146" t="s">
        <v>135</v>
      </c>
      <c r="M21" s="145"/>
      <c r="N21" s="146">
        <v>22918728</v>
      </c>
      <c r="O21" s="143"/>
      <c r="P21" s="147" t="s">
        <v>135</v>
      </c>
      <c r="Q21" s="143"/>
      <c r="R21" s="148">
        <f>SUM(P21,N21,L21,J21,F21)</f>
        <v>22918728</v>
      </c>
      <c r="S21" s="143"/>
      <c r="T21" s="147">
        <v>1907</v>
      </c>
      <c r="U21" s="143"/>
      <c r="V21" s="148">
        <f t="shared" si="0"/>
        <v>22920635</v>
      </c>
    </row>
    <row r="22" spans="1:22" ht="15" customHeight="1">
      <c r="A22" s="139"/>
      <c r="B22" s="139"/>
      <c r="C22" s="139"/>
      <c r="D22" s="139"/>
      <c r="E22" s="139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49"/>
    </row>
    <row r="23" spans="1:22" ht="15" customHeight="1" thickBot="1">
      <c r="A23" s="149" t="s">
        <v>137</v>
      </c>
      <c r="B23" s="139"/>
      <c r="C23" s="139"/>
      <c r="D23" s="139"/>
      <c r="E23" s="139"/>
      <c r="F23" s="150">
        <f>SUM(F15:F21)</f>
        <v>115000000</v>
      </c>
      <c r="G23" s="143"/>
      <c r="H23" s="150">
        <f>SUM(H15:H21)</f>
        <v>0</v>
      </c>
      <c r="I23" s="143"/>
      <c r="J23" s="150">
        <f>SUM(J15:J21)</f>
        <v>1175732</v>
      </c>
      <c r="K23" s="143"/>
      <c r="L23" s="150">
        <f>SUM(L15:L21)</f>
        <v>6560000</v>
      </c>
      <c r="M23" s="143"/>
      <c r="N23" s="150">
        <f>SUM(N15:N21)</f>
        <v>25384693</v>
      </c>
      <c r="O23" s="143"/>
      <c r="P23" s="150">
        <f>SUM(P15:P21)</f>
        <v>-1502</v>
      </c>
      <c r="Q23" s="143"/>
      <c r="R23" s="150">
        <f>SUM(R15:R21)</f>
        <v>148118923</v>
      </c>
      <c r="S23" s="143"/>
      <c r="T23" s="150">
        <f>SUM(T15:T21)</f>
        <v>6640</v>
      </c>
      <c r="U23" s="143"/>
      <c r="V23" s="150">
        <f>SUM(V15:V21)</f>
        <v>148125563</v>
      </c>
    </row>
    <row r="24" spans="1:22" ht="15" customHeight="1" thickTop="1">
      <c r="A24" s="133"/>
      <c r="B24" s="139"/>
      <c r="C24" s="139"/>
      <c r="D24" s="139"/>
      <c r="E24" s="139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</row>
    <row r="25" spans="1:22" ht="15" customHeight="1">
      <c r="A25" s="57"/>
      <c r="B25" s="57"/>
      <c r="C25" s="139"/>
      <c r="D25" s="220"/>
      <c r="E25" s="139"/>
      <c r="F25" s="142"/>
      <c r="G25" s="143"/>
      <c r="H25" s="142"/>
      <c r="I25" s="143"/>
      <c r="J25" s="142"/>
      <c r="K25" s="143"/>
      <c r="L25" s="142"/>
      <c r="M25" s="142"/>
      <c r="N25" s="142"/>
      <c r="O25" s="142"/>
      <c r="P25" s="142"/>
      <c r="Q25" s="142"/>
      <c r="R25" s="143"/>
      <c r="S25" s="142"/>
      <c r="T25" s="142"/>
      <c r="U25" s="142"/>
      <c r="V25" s="142"/>
    </row>
    <row r="26" spans="1:22" ht="15" customHeight="1">
      <c r="A26" s="56" t="s">
        <v>138</v>
      </c>
      <c r="B26" s="151"/>
      <c r="C26" s="139"/>
      <c r="D26" s="220"/>
      <c r="E26" s="139"/>
      <c r="F26" s="152">
        <v>115000000</v>
      </c>
      <c r="G26" s="142"/>
      <c r="H26" s="152">
        <v>0</v>
      </c>
      <c r="I26" s="142"/>
      <c r="J26" s="152">
        <v>1175732</v>
      </c>
      <c r="K26" s="142"/>
      <c r="L26" s="152">
        <v>7000000</v>
      </c>
      <c r="M26" s="142"/>
      <c r="N26" s="152">
        <v>27296404</v>
      </c>
      <c r="O26" s="142"/>
      <c r="P26" s="152">
        <v>-1502</v>
      </c>
      <c r="Q26" s="142"/>
      <c r="R26" s="152">
        <f>SUM(P26,N26,L26,J26,F26,H26)</f>
        <v>150470634</v>
      </c>
      <c r="S26" s="142"/>
      <c r="T26" s="152">
        <v>9253</v>
      </c>
      <c r="U26" s="142"/>
      <c r="V26" s="152">
        <f>SUM(T26,R26)</f>
        <v>150479887</v>
      </c>
    </row>
    <row r="27" spans="1:22" ht="6" customHeight="1">
      <c r="A27" s="139"/>
      <c r="B27" s="139"/>
      <c r="C27" s="139"/>
      <c r="D27" s="139"/>
      <c r="E27" s="139"/>
      <c r="F27" s="153"/>
      <c r="G27" s="143"/>
      <c r="H27" s="153"/>
      <c r="I27" s="143"/>
      <c r="J27" s="153"/>
      <c r="K27" s="143"/>
      <c r="L27" s="153"/>
      <c r="M27" s="143"/>
      <c r="N27" s="153"/>
      <c r="O27" s="143"/>
      <c r="P27" s="153"/>
      <c r="Q27" s="143"/>
      <c r="R27" s="153"/>
      <c r="S27" s="143"/>
      <c r="T27" s="153"/>
      <c r="U27" s="143"/>
      <c r="V27" s="153"/>
    </row>
    <row r="28" spans="1:22" ht="15" customHeight="1">
      <c r="A28" s="133" t="s">
        <v>139</v>
      </c>
      <c r="B28" s="139"/>
      <c r="C28" s="139"/>
      <c r="D28" s="220"/>
      <c r="E28" s="139"/>
      <c r="F28" s="153"/>
      <c r="G28" s="143"/>
      <c r="H28" s="153"/>
      <c r="I28" s="143"/>
      <c r="J28" s="153"/>
      <c r="K28" s="143"/>
      <c r="L28" s="153"/>
      <c r="M28" s="143"/>
      <c r="N28" s="153"/>
      <c r="O28" s="143"/>
      <c r="P28" s="153"/>
      <c r="Q28" s="143"/>
      <c r="R28" s="153"/>
      <c r="S28" s="143"/>
      <c r="T28" s="153"/>
      <c r="U28" s="143"/>
      <c r="V28" s="153"/>
    </row>
    <row r="29" spans="1:22" ht="15" customHeight="1">
      <c r="A29" s="144" t="s">
        <v>134</v>
      </c>
      <c r="B29" s="139"/>
      <c r="C29" s="139"/>
      <c r="D29" s="66">
        <v>16</v>
      </c>
      <c r="E29" s="139"/>
      <c r="F29" s="153">
        <v>43000000</v>
      </c>
      <c r="G29" s="143"/>
      <c r="H29" s="153">
        <f>'[2]EN 2-4'!J120</f>
        <v>228732200</v>
      </c>
      <c r="I29" s="143"/>
      <c r="J29" s="153">
        <v>0</v>
      </c>
      <c r="K29" s="143"/>
      <c r="L29" s="153">
        <v>0</v>
      </c>
      <c r="M29" s="143"/>
      <c r="N29" s="153">
        <v>0</v>
      </c>
      <c r="O29" s="143"/>
      <c r="P29" s="153">
        <v>0</v>
      </c>
      <c r="Q29" s="143"/>
      <c r="R29" s="152">
        <f>SUM(P29,N29,L29,J29,F29,H29)</f>
        <v>271732200</v>
      </c>
      <c r="S29" s="143"/>
      <c r="T29" s="153">
        <v>0</v>
      </c>
      <c r="U29" s="143"/>
      <c r="V29" s="152">
        <f>SUM(T29,R29)</f>
        <v>271732200</v>
      </c>
    </row>
    <row r="30" spans="1:22" ht="15" customHeight="1">
      <c r="A30" s="139" t="s">
        <v>140</v>
      </c>
      <c r="B30" s="139"/>
      <c r="C30" s="139"/>
      <c r="D30" s="220">
        <v>17</v>
      </c>
      <c r="E30" s="139"/>
      <c r="F30" s="77">
        <v>0</v>
      </c>
      <c r="G30" s="76"/>
      <c r="H30" s="77">
        <v>0</v>
      </c>
      <c r="I30" s="76"/>
      <c r="J30" s="77">
        <v>0</v>
      </c>
      <c r="K30" s="76"/>
      <c r="L30" s="77"/>
      <c r="M30" s="76"/>
      <c r="N30" s="77">
        <v>-31595500</v>
      </c>
      <c r="O30" s="143"/>
      <c r="P30" s="153">
        <v>0</v>
      </c>
      <c r="Q30" s="143"/>
      <c r="R30" s="152">
        <f t="shared" ref="R30:R32" si="1">SUM(P30,N30,L30,J30,F30,H30)</f>
        <v>-31595500</v>
      </c>
      <c r="S30" s="143"/>
      <c r="T30" s="153"/>
      <c r="U30" s="143"/>
      <c r="V30" s="152">
        <f t="shared" ref="V30:V31" si="2">SUM(T30,R30)</f>
        <v>-31595500</v>
      </c>
    </row>
    <row r="31" spans="1:22" ht="15" customHeight="1">
      <c r="A31" s="139" t="s">
        <v>136</v>
      </c>
      <c r="B31" s="139"/>
      <c r="C31" s="139"/>
      <c r="D31" s="220">
        <v>18</v>
      </c>
      <c r="E31" s="139"/>
      <c r="F31" s="77">
        <v>0</v>
      </c>
      <c r="G31" s="76"/>
      <c r="H31" s="77">
        <v>0</v>
      </c>
      <c r="I31" s="76"/>
      <c r="J31" s="77">
        <v>0</v>
      </c>
      <c r="K31" s="76"/>
      <c r="L31" s="77">
        <f>'[2]EN 2-4'!J124-'[2]EN 2-4'!L124</f>
        <v>1060000</v>
      </c>
      <c r="M31" s="76"/>
      <c r="N31" s="77">
        <f>-L31</f>
        <v>-1060000</v>
      </c>
      <c r="O31" s="143"/>
      <c r="P31" s="153">
        <v>0</v>
      </c>
      <c r="Q31" s="143"/>
      <c r="R31" s="152">
        <f t="shared" si="1"/>
        <v>0</v>
      </c>
      <c r="S31" s="143"/>
      <c r="T31" s="153">
        <v>0</v>
      </c>
      <c r="U31" s="143"/>
      <c r="V31" s="152">
        <f t="shared" si="2"/>
        <v>0</v>
      </c>
    </row>
    <row r="32" spans="1:22" ht="15" customHeight="1">
      <c r="A32" s="139" t="s">
        <v>97</v>
      </c>
      <c r="B32" s="139"/>
      <c r="C32" s="139"/>
      <c r="D32" s="220"/>
      <c r="E32" s="139"/>
      <c r="F32" s="154">
        <v>0</v>
      </c>
      <c r="G32" s="145"/>
      <c r="H32" s="154">
        <v>0</v>
      </c>
      <c r="I32" s="145"/>
      <c r="J32" s="154">
        <v>0</v>
      </c>
      <c r="K32" s="145"/>
      <c r="L32" s="154">
        <v>0</v>
      </c>
      <c r="M32" s="145"/>
      <c r="N32" s="154">
        <f>'[2]EN 6 (6M)'!F42</f>
        <v>20220287</v>
      </c>
      <c r="O32" s="143"/>
      <c r="P32" s="155">
        <v>0</v>
      </c>
      <c r="Q32" s="143"/>
      <c r="R32" s="156">
        <f t="shared" si="1"/>
        <v>20220287</v>
      </c>
      <c r="S32" s="143"/>
      <c r="T32" s="155">
        <f>'[2]EN 6 (6M)'!F50</f>
        <v>2601</v>
      </c>
      <c r="U32" s="143"/>
      <c r="V32" s="156">
        <f>SUM(T32,R32)</f>
        <v>20222888</v>
      </c>
    </row>
    <row r="33" spans="1:22" ht="15" customHeight="1">
      <c r="A33" s="139"/>
      <c r="B33" s="139"/>
      <c r="C33" s="139"/>
      <c r="D33" s="139"/>
      <c r="E33" s="139"/>
      <c r="F33" s="153"/>
      <c r="G33" s="143"/>
      <c r="H33" s="153"/>
      <c r="I33" s="143"/>
      <c r="J33" s="153"/>
      <c r="K33" s="143"/>
      <c r="L33" s="153"/>
      <c r="M33" s="143"/>
      <c r="N33" s="153"/>
      <c r="O33" s="143"/>
      <c r="P33" s="153"/>
      <c r="Q33" s="143"/>
      <c r="R33" s="153"/>
      <c r="S33" s="143"/>
      <c r="T33" s="153"/>
      <c r="U33" s="143"/>
      <c r="V33" s="48"/>
    </row>
    <row r="34" spans="1:22" ht="15" customHeight="1" thickBot="1">
      <c r="A34" s="149" t="s">
        <v>141</v>
      </c>
      <c r="B34" s="139"/>
      <c r="C34" s="139"/>
      <c r="D34" s="139"/>
      <c r="E34" s="139"/>
      <c r="F34" s="157">
        <f>SUM(F26:F32)</f>
        <v>158000000</v>
      </c>
      <c r="G34" s="143"/>
      <c r="H34" s="157">
        <f>SUM(H26:H32)</f>
        <v>228732200</v>
      </c>
      <c r="I34" s="143"/>
      <c r="J34" s="157">
        <f>SUM(J26:J32)</f>
        <v>1175732</v>
      </c>
      <c r="K34" s="143"/>
      <c r="L34" s="157">
        <f>SUM(L26:L32)</f>
        <v>8060000</v>
      </c>
      <c r="M34" s="143"/>
      <c r="N34" s="157">
        <f>SUM(N26:N32)</f>
        <v>14861191</v>
      </c>
      <c r="O34" s="143"/>
      <c r="P34" s="157">
        <f>SUM(P26:P32)</f>
        <v>-1502</v>
      </c>
      <c r="Q34" s="143"/>
      <c r="R34" s="157">
        <f>SUM(R26:R32)</f>
        <v>410827621</v>
      </c>
      <c r="S34" s="143"/>
      <c r="T34" s="157">
        <f>SUM(T26:T32)</f>
        <v>11854</v>
      </c>
      <c r="U34" s="143"/>
      <c r="V34" s="157">
        <f>SUM(V26:V32)</f>
        <v>410839475</v>
      </c>
    </row>
    <row r="35" spans="1:22" ht="15" customHeight="1" thickTop="1">
      <c r="A35" s="149"/>
      <c r="B35" s="139"/>
      <c r="C35" s="139"/>
      <c r="D35" s="139"/>
      <c r="E35" s="139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</row>
    <row r="36" spans="1:22" ht="15" customHeight="1">
      <c r="A36" s="149"/>
      <c r="B36" s="139"/>
      <c r="C36" s="139"/>
      <c r="D36" s="139"/>
      <c r="E36" s="139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</row>
    <row r="37" spans="1:22" ht="15" customHeight="1">
      <c r="A37" s="149"/>
      <c r="B37" s="139"/>
      <c r="C37" s="139"/>
      <c r="D37" s="139"/>
      <c r="E37" s="139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</row>
    <row r="38" spans="1:22" ht="9.75" customHeight="1">
      <c r="A38" s="149"/>
      <c r="B38" s="139"/>
      <c r="C38" s="139"/>
      <c r="D38" s="139"/>
      <c r="E38" s="139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</row>
    <row r="39" spans="1:22" ht="15" customHeight="1">
      <c r="A39" s="238" t="s">
        <v>142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143"/>
      <c r="V39" s="143"/>
    </row>
    <row r="40" spans="1:22" ht="9.75" customHeight="1">
      <c r="A40" s="220"/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143"/>
      <c r="V40" s="143"/>
    </row>
    <row r="41" spans="1:22" ht="21.95" customHeight="1">
      <c r="A41" s="239" t="str">
        <f>+'[2]EN 6 (6M)'!A59</f>
        <v>The accompanying notes form part of this interim financial information.</v>
      </c>
      <c r="B41" s="239"/>
      <c r="C41" s="239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158"/>
      <c r="P41" s="159"/>
      <c r="Q41" s="158"/>
      <c r="R41" s="102"/>
      <c r="S41" s="158"/>
      <c r="T41" s="102"/>
      <c r="U41" s="102"/>
      <c r="V41" s="102"/>
    </row>
  </sheetData>
  <mergeCells count="5">
    <mergeCell ref="F6:V6"/>
    <mergeCell ref="F7:S7"/>
    <mergeCell ref="L10:N10"/>
    <mergeCell ref="A39:T39"/>
    <mergeCell ref="A41:N41"/>
  </mergeCells>
  <pageMargins left="0.4" right="0.4" top="0.5" bottom="0.6" header="0.49" footer="0.4"/>
  <pageSetup paperSize="9" scale="90" firstPageNumber="7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027F-8F9C-423F-BD3D-07A5774635B8}">
  <dimension ref="A1:M35"/>
  <sheetViews>
    <sheetView topLeftCell="A16" zoomScaleNormal="100" workbookViewId="0">
      <selection activeCell="B15" sqref="B15"/>
    </sheetView>
  </sheetViews>
  <sheetFormatPr defaultColWidth="9.140625" defaultRowHeight="16.5" customHeight="1"/>
  <cols>
    <col min="1" max="1" width="1.7109375" style="224" customWidth="1"/>
    <col min="2" max="2" width="37.7109375" style="224" customWidth="1"/>
    <col min="3" max="3" width="7.5703125" style="224" customWidth="1"/>
    <col min="4" max="4" width="1.140625" style="224" customWidth="1"/>
    <col min="5" max="5" width="14.42578125" style="224" customWidth="1"/>
    <col min="6" max="6" width="1.140625" style="224" customWidth="1"/>
    <col min="7" max="7" width="14.42578125" style="224" customWidth="1"/>
    <col min="8" max="8" width="1.140625" style="224" customWidth="1"/>
    <col min="9" max="9" width="14.42578125" style="224" customWidth="1"/>
    <col min="10" max="10" width="1.140625" style="224" customWidth="1"/>
    <col min="11" max="11" width="14.42578125" style="224" customWidth="1"/>
    <col min="12" max="12" width="1.140625" style="224" customWidth="1"/>
    <col min="13" max="13" width="14.42578125" style="224" customWidth="1"/>
    <col min="14" max="16384" width="9.140625" style="224"/>
  </cols>
  <sheetData>
    <row r="1" spans="1:13" ht="16.5" customHeight="1">
      <c r="A1" s="56" t="s">
        <v>0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6.5" customHeight="1">
      <c r="A2" s="160" t="s">
        <v>143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 ht="16.5" customHeight="1">
      <c r="A3" s="161" t="str">
        <f>+'[2]EN 7Conso'!A3</f>
        <v>For the six-month period ended 30 June 2021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ht="16.5" customHeight="1">
      <c r="A4" s="75"/>
      <c r="B4" s="75"/>
      <c r="C4" s="79"/>
      <c r="D4" s="162"/>
      <c r="E4" s="79"/>
      <c r="F4" s="162"/>
      <c r="G4" s="79"/>
      <c r="H4" s="162"/>
      <c r="I4" s="58"/>
      <c r="J4" s="58"/>
      <c r="K4" s="58"/>
      <c r="L4" s="58"/>
      <c r="M4" s="58"/>
    </row>
    <row r="5" spans="1:13" ht="16.5" customHeight="1">
      <c r="A5" s="75"/>
      <c r="B5" s="75"/>
      <c r="C5" s="79"/>
      <c r="D5" s="162"/>
      <c r="E5" s="79"/>
      <c r="F5" s="162"/>
      <c r="G5" s="79"/>
      <c r="H5" s="162"/>
      <c r="I5" s="58"/>
      <c r="J5" s="58"/>
      <c r="K5" s="58"/>
      <c r="L5" s="58"/>
      <c r="M5" s="58"/>
    </row>
    <row r="6" spans="1:13" ht="15.95" customHeight="1">
      <c r="A6" s="75"/>
      <c r="B6" s="75"/>
      <c r="C6" s="162"/>
      <c r="D6" s="162"/>
      <c r="E6" s="234" t="s">
        <v>144</v>
      </c>
      <c r="F6" s="234"/>
      <c r="G6" s="234"/>
      <c r="H6" s="234"/>
      <c r="I6" s="234"/>
      <c r="J6" s="234"/>
      <c r="K6" s="234"/>
      <c r="L6" s="234"/>
      <c r="M6" s="234"/>
    </row>
    <row r="7" spans="1:13" ht="15.95" customHeight="1">
      <c r="A7" s="57"/>
      <c r="B7" s="57"/>
      <c r="C7" s="163"/>
      <c r="D7" s="79"/>
      <c r="E7" s="163" t="s">
        <v>112</v>
      </c>
      <c r="F7" s="79"/>
      <c r="G7" s="163"/>
      <c r="H7" s="79"/>
      <c r="I7" s="235" t="s">
        <v>67</v>
      </c>
      <c r="J7" s="235"/>
      <c r="K7" s="235"/>
      <c r="L7" s="164"/>
      <c r="M7" s="58"/>
    </row>
    <row r="8" spans="1:13" ht="15.95" customHeight="1">
      <c r="A8" s="57"/>
      <c r="B8" s="57"/>
      <c r="C8" s="165"/>
      <c r="D8" s="79"/>
      <c r="E8" s="165" t="s">
        <v>145</v>
      </c>
      <c r="F8" s="79"/>
      <c r="G8" s="135" t="s">
        <v>117</v>
      </c>
      <c r="H8" s="79"/>
      <c r="I8" s="165" t="s">
        <v>146</v>
      </c>
      <c r="J8" s="164"/>
      <c r="K8" s="164"/>
      <c r="L8" s="164"/>
      <c r="M8" s="79" t="s">
        <v>123</v>
      </c>
    </row>
    <row r="9" spans="1:13" ht="15.95" customHeight="1">
      <c r="A9" s="57"/>
      <c r="B9" s="57"/>
      <c r="C9" s="165"/>
      <c r="D9" s="79"/>
      <c r="E9" s="165" t="s">
        <v>124</v>
      </c>
      <c r="F9" s="79"/>
      <c r="G9" s="138" t="s">
        <v>125</v>
      </c>
      <c r="H9" s="79"/>
      <c r="I9" s="165" t="s">
        <v>127</v>
      </c>
      <c r="J9" s="79"/>
      <c r="K9" s="165" t="s">
        <v>69</v>
      </c>
      <c r="L9" s="165"/>
      <c r="M9" s="79" t="s">
        <v>131</v>
      </c>
    </row>
    <row r="10" spans="1:13" ht="15.95" customHeight="1">
      <c r="A10" s="56"/>
      <c r="B10" s="56"/>
      <c r="C10" s="218" t="s">
        <v>10</v>
      </c>
      <c r="D10" s="79"/>
      <c r="E10" s="130" t="s">
        <v>11</v>
      </c>
      <c r="F10" s="79"/>
      <c r="G10" s="130" t="s">
        <v>11</v>
      </c>
      <c r="H10" s="79"/>
      <c r="I10" s="73" t="s">
        <v>11</v>
      </c>
      <c r="J10" s="165"/>
      <c r="K10" s="73" t="s">
        <v>11</v>
      </c>
      <c r="L10" s="165"/>
      <c r="M10" s="73" t="s">
        <v>11</v>
      </c>
    </row>
    <row r="11" spans="1:13" ht="15.95" customHeight="1">
      <c r="A11" s="221"/>
      <c r="B11" s="221"/>
      <c r="C11" s="112"/>
      <c r="D11" s="67"/>
      <c r="E11" s="67"/>
      <c r="F11" s="67"/>
      <c r="G11" s="67"/>
      <c r="H11" s="67"/>
      <c r="I11" s="58"/>
      <c r="J11" s="58"/>
      <c r="K11" s="67"/>
      <c r="L11" s="67"/>
      <c r="M11" s="58"/>
    </row>
    <row r="12" spans="1:13" ht="15.95" customHeight="1">
      <c r="A12" s="59" t="s">
        <v>147</v>
      </c>
      <c r="B12" s="57"/>
      <c r="C12" s="112"/>
      <c r="D12" s="76"/>
      <c r="E12" s="76">
        <v>100000000</v>
      </c>
      <c r="F12" s="76"/>
      <c r="G12" s="76">
        <v>0</v>
      </c>
      <c r="H12" s="166"/>
      <c r="I12" s="76">
        <v>4600000</v>
      </c>
      <c r="J12" s="166"/>
      <c r="K12" s="76">
        <v>23185116</v>
      </c>
      <c r="L12" s="76"/>
      <c r="M12" s="76">
        <f>SUM(K12,I12,E12)</f>
        <v>127785116</v>
      </c>
    </row>
    <row r="13" spans="1:13" ht="6" customHeight="1">
      <c r="A13" s="59"/>
      <c r="B13" s="57"/>
      <c r="C13" s="112"/>
      <c r="D13" s="76"/>
      <c r="E13" s="76"/>
      <c r="F13" s="76"/>
      <c r="G13" s="76"/>
      <c r="H13" s="166"/>
      <c r="I13" s="76"/>
      <c r="J13" s="166"/>
      <c r="K13" s="76"/>
      <c r="L13" s="76"/>
      <c r="M13" s="76"/>
    </row>
    <row r="14" spans="1:13" ht="15.95" customHeight="1">
      <c r="A14" s="59" t="s">
        <v>133</v>
      </c>
      <c r="B14" s="57"/>
      <c r="C14" s="112"/>
      <c r="D14" s="166"/>
      <c r="E14" s="76"/>
      <c r="F14" s="166"/>
      <c r="G14" s="76"/>
      <c r="H14" s="166"/>
      <c r="I14" s="76"/>
      <c r="J14" s="166"/>
      <c r="K14" s="76"/>
      <c r="L14" s="76"/>
      <c r="M14" s="76"/>
    </row>
    <row r="15" spans="1:13" ht="15.95" customHeight="1">
      <c r="A15" s="144" t="s">
        <v>134</v>
      </c>
      <c r="B15" s="57"/>
      <c r="C15" s="66">
        <v>16</v>
      </c>
      <c r="D15" s="166"/>
      <c r="E15" s="76">
        <v>15000000</v>
      </c>
      <c r="F15" s="166"/>
      <c r="G15" s="76">
        <v>0</v>
      </c>
      <c r="H15" s="166"/>
      <c r="I15" s="76">
        <v>0</v>
      </c>
      <c r="J15" s="166"/>
      <c r="K15" s="76">
        <v>0</v>
      </c>
      <c r="L15" s="76"/>
      <c r="M15" s="76">
        <f t="shared" ref="M15:M17" si="0">SUM(K15,I15,E15)</f>
        <v>15000000</v>
      </c>
    </row>
    <row r="16" spans="1:13" ht="15.95" customHeight="1">
      <c r="A16" s="45" t="s">
        <v>136</v>
      </c>
      <c r="B16" s="57"/>
      <c r="C16" s="66"/>
      <c r="D16" s="166"/>
      <c r="E16" s="76">
        <v>0</v>
      </c>
      <c r="F16" s="166"/>
      <c r="G16" s="76">
        <v>0</v>
      </c>
      <c r="H16" s="166"/>
      <c r="I16" s="76">
        <v>1960000</v>
      </c>
      <c r="J16" s="166"/>
      <c r="K16" s="76">
        <v>-1960000</v>
      </c>
      <c r="L16" s="76"/>
      <c r="M16" s="76">
        <f t="shared" si="0"/>
        <v>0</v>
      </c>
    </row>
    <row r="17" spans="1:13" ht="15.95" customHeight="1">
      <c r="A17" s="45" t="s">
        <v>97</v>
      </c>
      <c r="B17" s="59"/>
      <c r="C17" s="112"/>
      <c r="D17" s="166"/>
      <c r="E17" s="146" t="s">
        <v>135</v>
      </c>
      <c r="F17" s="166"/>
      <c r="G17" s="146" t="s">
        <v>135</v>
      </c>
      <c r="H17" s="167"/>
      <c r="I17" s="146" t="s">
        <v>135</v>
      </c>
      <c r="J17" s="145"/>
      <c r="K17" s="146">
        <v>38887663</v>
      </c>
      <c r="L17" s="167"/>
      <c r="M17" s="90">
        <f t="shared" si="0"/>
        <v>38887663</v>
      </c>
    </row>
    <row r="18" spans="1:13" ht="15.95" customHeight="1">
      <c r="A18" s="59"/>
      <c r="B18" s="221"/>
      <c r="C18" s="112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3" ht="15.95" customHeight="1" thickBot="1">
      <c r="A19" s="149" t="s">
        <v>137</v>
      </c>
      <c r="B19" s="57"/>
      <c r="C19" s="112"/>
      <c r="D19" s="76"/>
      <c r="E19" s="106">
        <f>SUM(E12:E17)</f>
        <v>115000000</v>
      </c>
      <c r="F19" s="76"/>
      <c r="G19" s="106">
        <f>SUM(G12:G17)</f>
        <v>0</v>
      </c>
      <c r="H19" s="76"/>
      <c r="I19" s="106">
        <f>SUM(I12:I17)</f>
        <v>6560000</v>
      </c>
      <c r="J19" s="76"/>
      <c r="K19" s="106">
        <f>SUM(K12:K17)</f>
        <v>60112779</v>
      </c>
      <c r="L19" s="76"/>
      <c r="M19" s="106">
        <f>SUM(M12:M17)</f>
        <v>181672779</v>
      </c>
    </row>
    <row r="20" spans="1:13" ht="15.95" customHeight="1" thickTop="1">
      <c r="A20" s="149"/>
      <c r="B20" s="57"/>
      <c r="C20" s="112"/>
      <c r="D20" s="76"/>
      <c r="E20" s="76"/>
      <c r="F20" s="76"/>
      <c r="G20" s="76"/>
      <c r="H20" s="76"/>
      <c r="I20" s="76"/>
      <c r="J20" s="76"/>
      <c r="K20" s="76"/>
      <c r="L20" s="76"/>
      <c r="M20" s="76"/>
    </row>
    <row r="21" spans="1:13" ht="15.95" customHeight="1">
      <c r="A21" s="144"/>
      <c r="B21" s="57"/>
      <c r="C21" s="112"/>
      <c r="D21" s="76"/>
      <c r="E21" s="76"/>
      <c r="F21" s="76"/>
      <c r="G21" s="76"/>
      <c r="H21" s="166"/>
      <c r="I21" s="76"/>
      <c r="J21" s="166"/>
      <c r="K21" s="76"/>
      <c r="L21" s="76"/>
      <c r="M21" s="76"/>
    </row>
    <row r="22" spans="1:13" ht="15.95" customHeight="1">
      <c r="A22" s="59" t="s">
        <v>138</v>
      </c>
      <c r="B22" s="57"/>
      <c r="C22" s="112"/>
      <c r="D22" s="76"/>
      <c r="E22" s="77">
        <v>115000000</v>
      </c>
      <c r="F22" s="76"/>
      <c r="G22" s="77">
        <v>0</v>
      </c>
      <c r="H22" s="166"/>
      <c r="I22" s="77">
        <v>7000000</v>
      </c>
      <c r="J22" s="166"/>
      <c r="K22" s="77">
        <v>64764206</v>
      </c>
      <c r="L22" s="76"/>
      <c r="M22" s="77">
        <f>SUM(K22,I22,E22)</f>
        <v>186764206</v>
      </c>
    </row>
    <row r="23" spans="1:13" ht="6" customHeight="1">
      <c r="A23" s="144"/>
      <c r="B23" s="57"/>
      <c r="C23" s="112"/>
      <c r="D23" s="76"/>
      <c r="E23" s="77"/>
      <c r="F23" s="76"/>
      <c r="G23" s="77"/>
      <c r="H23" s="166"/>
      <c r="I23" s="77"/>
      <c r="J23" s="166"/>
      <c r="K23" s="77"/>
      <c r="L23" s="76"/>
      <c r="M23" s="77"/>
    </row>
    <row r="24" spans="1:13" ht="15.95" customHeight="1">
      <c r="A24" s="59" t="s">
        <v>133</v>
      </c>
      <c r="B24" s="57"/>
      <c r="C24" s="112"/>
      <c r="D24" s="166"/>
      <c r="E24" s="77"/>
      <c r="F24" s="166"/>
      <c r="G24" s="77"/>
      <c r="H24" s="166"/>
      <c r="I24" s="77"/>
      <c r="J24" s="166"/>
      <c r="K24" s="77"/>
      <c r="L24" s="76"/>
      <c r="M24" s="77"/>
    </row>
    <row r="25" spans="1:13" ht="15.95" customHeight="1">
      <c r="A25" s="144" t="s">
        <v>134</v>
      </c>
      <c r="B25" s="57"/>
      <c r="C25" s="112">
        <f>'[2]EN 7Conso'!D29</f>
        <v>16</v>
      </c>
      <c r="D25" s="166"/>
      <c r="E25" s="77">
        <v>43000000</v>
      </c>
      <c r="F25" s="166"/>
      <c r="G25" s="77">
        <f>'[2]EN 2-4'!N120</f>
        <v>228732200</v>
      </c>
      <c r="H25" s="166"/>
      <c r="I25" s="77">
        <v>0</v>
      </c>
      <c r="J25" s="166"/>
      <c r="K25" s="77">
        <v>0</v>
      </c>
      <c r="L25" s="76"/>
      <c r="M25" s="77">
        <f>SUM(K25,I25,E25,G25)</f>
        <v>271732200</v>
      </c>
    </row>
    <row r="26" spans="1:13" ht="15.95" customHeight="1">
      <c r="A26" s="139" t="s">
        <v>140</v>
      </c>
      <c r="B26" s="57"/>
      <c r="C26" s="112">
        <f>'[2]EN 7Conso'!D30</f>
        <v>17</v>
      </c>
      <c r="D26" s="166"/>
      <c r="E26" s="77">
        <v>0</v>
      </c>
      <c r="F26" s="166"/>
      <c r="G26" s="77">
        <v>0</v>
      </c>
      <c r="H26" s="166"/>
      <c r="I26" s="77"/>
      <c r="J26" s="166"/>
      <c r="K26" s="77">
        <v>-31595500</v>
      </c>
      <c r="L26" s="76"/>
      <c r="M26" s="77">
        <f t="shared" ref="M26:M27" si="1">SUM(K26,I26,E26,G26)</f>
        <v>-31595500</v>
      </c>
    </row>
    <row r="27" spans="1:13" ht="15.95" customHeight="1">
      <c r="A27" s="45" t="s">
        <v>136</v>
      </c>
      <c r="B27" s="57"/>
      <c r="C27" s="112">
        <f>'[2]EN 7Conso'!D31</f>
        <v>18</v>
      </c>
      <c r="D27" s="166"/>
      <c r="E27" s="77">
        <v>0</v>
      </c>
      <c r="F27" s="166"/>
      <c r="G27" s="77">
        <v>0</v>
      </c>
      <c r="H27" s="166"/>
      <c r="I27" s="77">
        <v>1060000</v>
      </c>
      <c r="J27" s="166"/>
      <c r="K27" s="77">
        <v>-1060000</v>
      </c>
      <c r="L27" s="76"/>
      <c r="M27" s="77">
        <f t="shared" si="1"/>
        <v>0</v>
      </c>
    </row>
    <row r="28" spans="1:13" ht="15.95" customHeight="1">
      <c r="A28" s="45" t="s">
        <v>97</v>
      </c>
      <c r="B28" s="59"/>
      <c r="C28" s="112"/>
      <c r="D28" s="166"/>
      <c r="E28" s="154">
        <v>0</v>
      </c>
      <c r="F28" s="166"/>
      <c r="G28" s="154">
        <v>0</v>
      </c>
      <c r="H28" s="167"/>
      <c r="I28" s="154">
        <v>0</v>
      </c>
      <c r="J28" s="145"/>
      <c r="K28" s="154">
        <f>'[2]EN 6 (6M)'!J39</f>
        <v>21068909</v>
      </c>
      <c r="L28" s="167"/>
      <c r="M28" s="89">
        <f>SUM(K28,I28,E28,G28)</f>
        <v>21068909</v>
      </c>
    </row>
    <row r="29" spans="1:13" ht="15.95" customHeight="1">
      <c r="A29" s="59"/>
      <c r="B29" s="221"/>
      <c r="C29" s="112"/>
      <c r="D29" s="76"/>
      <c r="E29" s="77"/>
      <c r="F29" s="76"/>
      <c r="G29" s="77"/>
      <c r="H29" s="76"/>
      <c r="I29" s="77"/>
      <c r="J29" s="76"/>
      <c r="K29" s="77"/>
      <c r="L29" s="76"/>
      <c r="M29" s="77"/>
    </row>
    <row r="30" spans="1:13" ht="15.95" customHeight="1" thickBot="1">
      <c r="A30" s="149" t="s">
        <v>141</v>
      </c>
      <c r="B30" s="57"/>
      <c r="C30" s="112"/>
      <c r="D30" s="76"/>
      <c r="E30" s="105">
        <f>SUM(E22:E29)</f>
        <v>158000000</v>
      </c>
      <c r="F30" s="76"/>
      <c r="G30" s="105">
        <f>SUM(G22:G29)</f>
        <v>228732200</v>
      </c>
      <c r="H30" s="76"/>
      <c r="I30" s="105">
        <f>SUM(I22:I29)</f>
        <v>8060000</v>
      </c>
      <c r="J30" s="76"/>
      <c r="K30" s="105">
        <f>SUM(K22:K29)</f>
        <v>53177615</v>
      </c>
      <c r="L30" s="76"/>
      <c r="M30" s="105">
        <f>SUM(M22:M28)</f>
        <v>447969815</v>
      </c>
    </row>
    <row r="31" spans="1:13" ht="15" customHeight="1" thickTop="1">
      <c r="A31" s="149"/>
      <c r="B31" s="57"/>
      <c r="C31" s="112"/>
      <c r="D31" s="76"/>
      <c r="E31" s="76"/>
      <c r="F31" s="76"/>
      <c r="G31" s="76"/>
      <c r="H31" s="76"/>
      <c r="I31" s="76"/>
      <c r="J31" s="76"/>
      <c r="K31" s="76"/>
      <c r="L31" s="76"/>
      <c r="M31" s="76"/>
    </row>
    <row r="32" spans="1:13" ht="15" customHeight="1">
      <c r="A32" s="149"/>
      <c r="B32" s="57"/>
      <c r="C32" s="112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spans="1:13" ht="12" customHeight="1">
      <c r="A33" s="149"/>
      <c r="B33" s="57"/>
      <c r="C33" s="112"/>
      <c r="D33" s="76"/>
      <c r="E33" s="76"/>
      <c r="F33" s="76"/>
      <c r="G33" s="76"/>
      <c r="H33" s="76"/>
      <c r="I33" s="76"/>
      <c r="J33" s="76"/>
      <c r="K33" s="76"/>
      <c r="L33" s="76"/>
      <c r="M33" s="76"/>
    </row>
    <row r="34" spans="1:13" ht="10.5" customHeight="1">
      <c r="A34" s="149"/>
      <c r="B34" s="57"/>
      <c r="C34" s="112"/>
      <c r="D34" s="76"/>
      <c r="E34" s="76"/>
      <c r="F34" s="76"/>
      <c r="G34" s="76"/>
      <c r="H34" s="76"/>
      <c r="I34" s="76"/>
      <c r="J34" s="76"/>
      <c r="K34" s="76"/>
      <c r="L34" s="76"/>
      <c r="M34" s="76"/>
    </row>
    <row r="35" spans="1:13" ht="21.95" customHeight="1">
      <c r="A35" s="240" t="s">
        <v>148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</row>
  </sheetData>
  <mergeCells count="3">
    <mergeCell ref="E6:M6"/>
    <mergeCell ref="I7:K7"/>
    <mergeCell ref="A35:M35"/>
  </mergeCells>
  <pageMargins left="1" right="1" top="0.5" bottom="0.6" header="0.49" footer="0.4"/>
  <pageSetup paperSize="9" firstPageNumber="8" orientation="landscape" useFirstPageNumber="1" horizontalDpi="1200" verticalDpi="1200" r:id="rId1"/>
  <headerFooter>
    <oddFooter>&amp;R&amp;"Arial,Regular"&amp;9&amp;P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2B85-7124-49A5-9630-ECA26178C305}">
  <dimension ref="A1:M107"/>
  <sheetViews>
    <sheetView tabSelected="1" topLeftCell="A37" zoomScaleNormal="100" workbookViewId="0">
      <selection activeCell="C18" sqref="C18"/>
    </sheetView>
  </sheetViews>
  <sheetFormatPr defaultRowHeight="16.5" customHeight="1"/>
  <cols>
    <col min="1" max="1" width="1.140625" style="224" customWidth="1"/>
    <col min="2" max="2" width="1.28515625" style="224" customWidth="1"/>
    <col min="3" max="3" width="42.42578125" style="224" customWidth="1"/>
    <col min="4" max="4" width="5.140625" style="224" customWidth="1"/>
    <col min="5" max="5" width="0.7109375" style="224" customWidth="1"/>
    <col min="6" max="6" width="11.7109375" style="224" customWidth="1"/>
    <col min="7" max="7" width="0.7109375" style="224" customWidth="1"/>
    <col min="8" max="8" width="11.7109375" style="224" customWidth="1"/>
    <col min="9" max="9" width="0.7109375" style="224" customWidth="1"/>
    <col min="10" max="10" width="11.7109375" style="224" customWidth="1"/>
    <col min="11" max="11" width="0.7109375" style="224" customWidth="1"/>
    <col min="12" max="12" width="11.7109375" style="224" customWidth="1"/>
    <col min="13" max="16384" width="9.140625" style="224"/>
  </cols>
  <sheetData>
    <row r="1" spans="1:12" ht="16.5" customHeight="1">
      <c r="A1" s="56" t="s">
        <v>0</v>
      </c>
      <c r="B1" s="57"/>
      <c r="C1" s="57"/>
      <c r="D1" s="57"/>
      <c r="E1" s="58"/>
      <c r="F1" s="58"/>
      <c r="G1" s="58"/>
      <c r="H1" s="58"/>
      <c r="I1" s="58"/>
      <c r="J1" s="58"/>
      <c r="K1" s="57"/>
      <c r="L1" s="58"/>
    </row>
    <row r="2" spans="1:12" ht="16.5" customHeight="1">
      <c r="A2" s="59" t="s">
        <v>75</v>
      </c>
      <c r="B2" s="59"/>
      <c r="C2" s="59"/>
      <c r="D2" s="60"/>
      <c r="E2" s="61"/>
      <c r="F2" s="61"/>
      <c r="G2" s="61"/>
      <c r="H2" s="61"/>
      <c r="I2" s="61"/>
      <c r="J2" s="61"/>
      <c r="K2" s="57"/>
      <c r="L2" s="61"/>
    </row>
    <row r="3" spans="1:12" ht="16.5" customHeight="1">
      <c r="A3" s="62" t="s">
        <v>103</v>
      </c>
      <c r="B3" s="62"/>
      <c r="C3" s="62"/>
      <c r="D3" s="63"/>
      <c r="E3" s="64"/>
      <c r="F3" s="64"/>
      <c r="G3" s="64"/>
      <c r="H3" s="64"/>
      <c r="I3" s="64"/>
      <c r="J3" s="64"/>
      <c r="K3" s="65"/>
      <c r="L3" s="64"/>
    </row>
    <row r="4" spans="1:12" ht="16.5" customHeight="1">
      <c r="A4" s="59"/>
      <c r="B4" s="59"/>
      <c r="C4" s="59"/>
      <c r="D4" s="60"/>
      <c r="E4" s="61"/>
      <c r="F4" s="61"/>
      <c r="G4" s="61"/>
      <c r="H4" s="61"/>
      <c r="I4" s="61"/>
      <c r="J4" s="61"/>
      <c r="K4" s="57"/>
      <c r="L4" s="61"/>
    </row>
    <row r="5" spans="1:12" ht="16.5" customHeight="1">
      <c r="A5" s="59"/>
      <c r="B5" s="59"/>
      <c r="C5" s="59"/>
      <c r="D5" s="60"/>
      <c r="E5" s="61"/>
      <c r="F5" s="61"/>
      <c r="G5" s="61"/>
      <c r="H5" s="61"/>
      <c r="I5" s="61"/>
      <c r="J5" s="61"/>
      <c r="K5" s="57"/>
      <c r="L5" s="61"/>
    </row>
    <row r="6" spans="1:12" ht="16.5" customHeight="1">
      <c r="A6" s="57"/>
      <c r="B6" s="57"/>
      <c r="C6" s="57"/>
      <c r="D6" s="66"/>
      <c r="E6" s="67"/>
      <c r="F6" s="232" t="s">
        <v>3</v>
      </c>
      <c r="G6" s="232"/>
      <c r="H6" s="232"/>
      <c r="I6" s="216"/>
      <c r="J6" s="233" t="s">
        <v>77</v>
      </c>
      <c r="K6" s="233"/>
      <c r="L6" s="233"/>
    </row>
    <row r="7" spans="1:12" ht="16.5" customHeight="1">
      <c r="A7" s="57"/>
      <c r="B7" s="57"/>
      <c r="C7" s="57"/>
      <c r="D7" s="66"/>
      <c r="E7" s="67"/>
      <c r="F7" s="234" t="s">
        <v>78</v>
      </c>
      <c r="G7" s="234"/>
      <c r="H7" s="234"/>
      <c r="I7" s="66"/>
      <c r="J7" s="235" t="s">
        <v>78</v>
      </c>
      <c r="K7" s="235"/>
      <c r="L7" s="235"/>
    </row>
    <row r="8" spans="1:12" ht="16.5" customHeight="1">
      <c r="A8" s="57"/>
      <c r="B8" s="57"/>
      <c r="C8" s="57"/>
      <c r="D8" s="66"/>
      <c r="E8" s="67"/>
      <c r="F8" s="68" t="s">
        <v>6</v>
      </c>
      <c r="G8" s="69"/>
      <c r="H8" s="68" t="s">
        <v>6</v>
      </c>
      <c r="I8" s="70"/>
      <c r="J8" s="68" t="s">
        <v>6</v>
      </c>
      <c r="K8" s="69"/>
      <c r="L8" s="68" t="s">
        <v>6</v>
      </c>
    </row>
    <row r="9" spans="1:12" ht="16.5" customHeight="1">
      <c r="A9" s="57"/>
      <c r="B9" s="57"/>
      <c r="C9" s="57"/>
      <c r="D9" s="57"/>
      <c r="E9" s="58"/>
      <c r="F9" s="68" t="s">
        <v>8</v>
      </c>
      <c r="G9" s="71"/>
      <c r="H9" s="68" t="s">
        <v>9</v>
      </c>
      <c r="I9" s="72"/>
      <c r="J9" s="68" t="s">
        <v>8</v>
      </c>
      <c r="K9" s="71"/>
      <c r="L9" s="68" t="s">
        <v>9</v>
      </c>
    </row>
    <row r="10" spans="1:12" ht="16.5" customHeight="1">
      <c r="A10" s="57"/>
      <c r="B10" s="57"/>
      <c r="C10" s="57"/>
      <c r="D10" s="217" t="s">
        <v>104</v>
      </c>
      <c r="E10" s="57"/>
      <c r="F10" s="73" t="s">
        <v>11</v>
      </c>
      <c r="G10" s="74"/>
      <c r="H10" s="73" t="s">
        <v>11</v>
      </c>
      <c r="I10" s="57"/>
      <c r="J10" s="73" t="s">
        <v>11</v>
      </c>
      <c r="K10" s="74"/>
      <c r="L10" s="73" t="s">
        <v>11</v>
      </c>
    </row>
    <row r="11" spans="1:12" ht="16.5" customHeight="1">
      <c r="A11" s="59" t="s">
        <v>149</v>
      </c>
      <c r="B11" s="56"/>
      <c r="C11" s="56"/>
      <c r="D11" s="215"/>
      <c r="E11" s="66"/>
      <c r="F11" s="168"/>
      <c r="G11" s="112"/>
      <c r="H11" s="112"/>
      <c r="I11" s="112"/>
      <c r="J11" s="91"/>
      <c r="K11" s="67"/>
      <c r="L11" s="67"/>
    </row>
    <row r="12" spans="1:12" ht="16.5" customHeight="1">
      <c r="A12" s="57" t="s">
        <v>150</v>
      </c>
      <c r="B12" s="56"/>
      <c r="C12" s="56"/>
      <c r="D12" s="125"/>
      <c r="E12" s="66"/>
      <c r="F12" s="77">
        <v>22470847</v>
      </c>
      <c r="G12" s="76"/>
      <c r="H12" s="76">
        <v>30980668</v>
      </c>
      <c r="I12" s="76"/>
      <c r="J12" s="77">
        <v>23298849</v>
      </c>
      <c r="K12" s="76"/>
      <c r="L12" s="76">
        <v>46772771</v>
      </c>
    </row>
    <row r="13" spans="1:12" ht="16.5" customHeight="1">
      <c r="A13" s="57" t="s">
        <v>151</v>
      </c>
      <c r="B13" s="56"/>
      <c r="C13" s="56"/>
      <c r="D13" s="66"/>
      <c r="E13" s="66"/>
      <c r="F13" s="77"/>
      <c r="G13" s="76"/>
      <c r="H13" s="76"/>
      <c r="I13" s="76"/>
      <c r="J13" s="77"/>
      <c r="K13" s="76"/>
      <c r="L13" s="76"/>
    </row>
    <row r="14" spans="1:12" ht="16.5" customHeight="1">
      <c r="A14" s="59"/>
      <c r="B14" s="169" t="s">
        <v>152</v>
      </c>
      <c r="C14" s="169"/>
      <c r="D14" s="66">
        <v>11</v>
      </c>
      <c r="E14" s="66"/>
      <c r="F14" s="77">
        <v>11330749</v>
      </c>
      <c r="G14" s="76"/>
      <c r="H14" s="76">
        <v>10249347</v>
      </c>
      <c r="I14" s="76"/>
      <c r="J14" s="77">
        <v>10877393</v>
      </c>
      <c r="K14" s="76"/>
      <c r="L14" s="76">
        <v>9794330</v>
      </c>
    </row>
    <row r="15" spans="1:12" ht="16.5" customHeight="1">
      <c r="A15" s="59"/>
      <c r="B15" s="169" t="s">
        <v>153</v>
      </c>
      <c r="C15" s="169"/>
      <c r="D15" s="66">
        <v>11</v>
      </c>
      <c r="E15" s="66"/>
      <c r="F15" s="77">
        <v>564960</v>
      </c>
      <c r="G15" s="76"/>
      <c r="H15" s="76">
        <v>927941</v>
      </c>
      <c r="I15" s="76"/>
      <c r="J15" s="77">
        <v>549566</v>
      </c>
      <c r="K15" s="76"/>
      <c r="L15" s="76">
        <v>912505</v>
      </c>
    </row>
    <row r="16" spans="1:12" ht="16.5" customHeight="1">
      <c r="A16" s="59"/>
      <c r="B16" s="169" t="s">
        <v>154</v>
      </c>
      <c r="C16" s="169"/>
      <c r="D16" s="66">
        <v>12</v>
      </c>
      <c r="E16" s="66"/>
      <c r="F16" s="77">
        <v>4290103</v>
      </c>
      <c r="G16" s="76"/>
      <c r="H16" s="76">
        <v>2205095</v>
      </c>
      <c r="I16" s="76"/>
      <c r="J16" s="77">
        <v>4290103</v>
      </c>
      <c r="K16" s="76"/>
      <c r="L16" s="76">
        <v>2205095</v>
      </c>
    </row>
    <row r="17" spans="1:12" ht="16.5" customHeight="1">
      <c r="A17" s="59"/>
      <c r="B17" s="169" t="s">
        <v>155</v>
      </c>
      <c r="C17" s="169"/>
      <c r="D17" s="66"/>
      <c r="E17" s="66"/>
      <c r="F17" s="77">
        <v>0</v>
      </c>
      <c r="G17" s="76"/>
      <c r="H17" s="76">
        <v>312351</v>
      </c>
      <c r="I17" s="76"/>
      <c r="J17" s="77">
        <v>0</v>
      </c>
      <c r="K17" s="76"/>
      <c r="L17" s="76">
        <v>312351</v>
      </c>
    </row>
    <row r="18" spans="1:12" ht="16.5" customHeight="1">
      <c r="A18" s="59"/>
      <c r="B18" s="169" t="s">
        <v>156</v>
      </c>
      <c r="C18" s="169"/>
      <c r="D18" s="66"/>
      <c r="E18" s="66"/>
      <c r="F18" s="77">
        <v>-929177</v>
      </c>
      <c r="G18" s="76"/>
      <c r="H18" s="76">
        <v>1359</v>
      </c>
      <c r="I18" s="76"/>
      <c r="J18" s="77">
        <v>-929177</v>
      </c>
      <c r="K18" s="76"/>
      <c r="L18" s="76">
        <v>1359</v>
      </c>
    </row>
    <row r="19" spans="1:12" ht="16.5" customHeight="1">
      <c r="A19" s="59"/>
      <c r="B19" s="169" t="s">
        <v>157</v>
      </c>
      <c r="C19" s="169"/>
      <c r="D19" s="66"/>
      <c r="E19" s="66"/>
      <c r="F19" s="77">
        <v>-2356263</v>
      </c>
      <c r="G19" s="76"/>
      <c r="H19" s="76">
        <v>8680914</v>
      </c>
      <c r="I19" s="76"/>
      <c r="J19" s="77">
        <v>3076837</v>
      </c>
      <c r="K19" s="76"/>
      <c r="L19" s="76">
        <v>0</v>
      </c>
    </row>
    <row r="20" spans="1:12" ht="16.5" customHeight="1">
      <c r="A20" s="59"/>
      <c r="B20" s="169" t="s">
        <v>158</v>
      </c>
      <c r="C20" s="169"/>
      <c r="D20" s="66"/>
      <c r="E20" s="66"/>
      <c r="F20" s="77"/>
      <c r="G20" s="76"/>
      <c r="H20" s="76"/>
      <c r="I20" s="76"/>
      <c r="J20" s="77"/>
      <c r="K20" s="76"/>
      <c r="L20" s="76"/>
    </row>
    <row r="21" spans="1:12" ht="16.5" customHeight="1">
      <c r="A21" s="59"/>
      <c r="B21" s="169" t="s">
        <v>159</v>
      </c>
      <c r="C21" s="169"/>
      <c r="D21" s="66"/>
      <c r="E21" s="66"/>
      <c r="F21" s="77">
        <v>-10829</v>
      </c>
      <c r="G21" s="76"/>
      <c r="H21" s="58">
        <v>-49777</v>
      </c>
      <c r="I21" s="58"/>
      <c r="J21" s="78">
        <v>-10829</v>
      </c>
      <c r="K21" s="58"/>
      <c r="L21" s="58">
        <v>-49777</v>
      </c>
    </row>
    <row r="22" spans="1:12" ht="16.5" customHeight="1">
      <c r="A22" s="59"/>
      <c r="B22" s="170" t="s">
        <v>160</v>
      </c>
      <c r="C22" s="170"/>
      <c r="D22" s="66"/>
      <c r="E22" s="66"/>
      <c r="F22" s="77">
        <v>-779756</v>
      </c>
      <c r="G22" s="76"/>
      <c r="H22" s="76">
        <v>-938445</v>
      </c>
      <c r="I22" s="76"/>
      <c r="J22" s="77">
        <v>-2881146</v>
      </c>
      <c r="K22" s="76"/>
      <c r="L22" s="76">
        <v>-2586154</v>
      </c>
    </row>
    <row r="23" spans="1:12" ht="16.5" customHeight="1">
      <c r="A23" s="59"/>
      <c r="B23" s="171" t="s">
        <v>161</v>
      </c>
      <c r="C23" s="171"/>
      <c r="D23" s="66"/>
      <c r="E23" s="66"/>
      <c r="F23" s="77">
        <v>5513240</v>
      </c>
      <c r="G23" s="76"/>
      <c r="H23" s="76">
        <v>8918624</v>
      </c>
      <c r="I23" s="76"/>
      <c r="J23" s="77">
        <v>5348278</v>
      </c>
      <c r="K23" s="76"/>
      <c r="L23" s="76">
        <v>8088859</v>
      </c>
    </row>
    <row r="24" spans="1:12" ht="16.5" customHeight="1">
      <c r="A24" s="59"/>
      <c r="B24" s="171" t="s">
        <v>51</v>
      </c>
      <c r="C24" s="171"/>
      <c r="D24" s="66"/>
      <c r="E24" s="66"/>
      <c r="F24" s="77">
        <v>1609008</v>
      </c>
      <c r="G24" s="76"/>
      <c r="H24" s="76">
        <v>1486232</v>
      </c>
      <c r="I24" s="76"/>
      <c r="J24" s="77">
        <v>1484700</v>
      </c>
      <c r="K24" s="76"/>
      <c r="L24" s="76">
        <v>1396642</v>
      </c>
    </row>
    <row r="25" spans="1:12" ht="16.5" customHeight="1">
      <c r="A25" s="171" t="s">
        <v>162</v>
      </c>
      <c r="B25" s="57"/>
      <c r="C25" s="57"/>
      <c r="D25" s="66"/>
      <c r="E25" s="66"/>
      <c r="F25" s="77"/>
      <c r="G25" s="76"/>
      <c r="H25" s="76"/>
      <c r="I25" s="76"/>
      <c r="J25" s="77"/>
      <c r="K25" s="76"/>
      <c r="L25" s="76"/>
    </row>
    <row r="26" spans="1:12" ht="16.5" customHeight="1">
      <c r="A26" s="59"/>
      <c r="B26" s="172" t="s">
        <v>163</v>
      </c>
      <c r="C26" s="172"/>
      <c r="D26" s="66"/>
      <c r="E26" s="66"/>
      <c r="F26" s="77">
        <v>-39822743</v>
      </c>
      <c r="G26" s="76"/>
      <c r="H26" s="76">
        <v>-111018897</v>
      </c>
      <c r="I26" s="76"/>
      <c r="J26" s="77">
        <v>-50324902</v>
      </c>
      <c r="K26" s="76"/>
      <c r="L26" s="76">
        <v>-99586242</v>
      </c>
    </row>
    <row r="27" spans="1:12" ht="16.5" customHeight="1">
      <c r="A27" s="59"/>
      <c r="B27" s="172" t="s">
        <v>164</v>
      </c>
      <c r="C27" s="172"/>
      <c r="D27" s="66"/>
      <c r="E27" s="66"/>
      <c r="F27" s="77">
        <v>2428941</v>
      </c>
      <c r="G27" s="76"/>
      <c r="H27" s="76">
        <v>1998566</v>
      </c>
      <c r="I27" s="76"/>
      <c r="J27" s="77">
        <v>2428941</v>
      </c>
      <c r="K27" s="76"/>
      <c r="L27" s="76">
        <v>1998566</v>
      </c>
    </row>
    <row r="28" spans="1:12" ht="16.5" customHeight="1">
      <c r="A28" s="59"/>
      <c r="B28" s="172" t="s">
        <v>165</v>
      </c>
      <c r="C28" s="172"/>
      <c r="D28" s="66"/>
      <c r="E28" s="66"/>
      <c r="F28" s="77">
        <v>-2198106</v>
      </c>
      <c r="G28" s="76"/>
      <c r="H28" s="76">
        <v>-9127869</v>
      </c>
      <c r="I28" s="76"/>
      <c r="J28" s="77">
        <v>-2143506</v>
      </c>
      <c r="K28" s="76"/>
      <c r="L28" s="76">
        <v>-9482469</v>
      </c>
    </row>
    <row r="29" spans="1:12" ht="16.5" customHeight="1">
      <c r="A29" s="57"/>
      <c r="B29" s="172" t="s">
        <v>166</v>
      </c>
      <c r="C29" s="172"/>
      <c r="D29" s="66"/>
      <c r="E29" s="66"/>
      <c r="F29" s="77">
        <v>-934280</v>
      </c>
      <c r="G29" s="76"/>
      <c r="H29" s="76">
        <v>-1009694</v>
      </c>
      <c r="I29" s="76"/>
      <c r="J29" s="77">
        <v>-168521</v>
      </c>
      <c r="K29" s="76"/>
      <c r="L29" s="76">
        <v>-782054</v>
      </c>
    </row>
    <row r="30" spans="1:12" ht="16.5" customHeight="1">
      <c r="A30" s="57"/>
      <c r="B30" s="173" t="s">
        <v>167</v>
      </c>
      <c r="C30" s="173"/>
      <c r="D30" s="66"/>
      <c r="E30" s="66"/>
      <c r="F30" s="77">
        <v>197856</v>
      </c>
      <c r="G30" s="76"/>
      <c r="H30" s="76">
        <v>12246</v>
      </c>
      <c r="I30" s="76"/>
      <c r="J30" s="77">
        <v>197856</v>
      </c>
      <c r="K30" s="76"/>
      <c r="L30" s="76">
        <v>12247</v>
      </c>
    </row>
    <row r="31" spans="1:12" ht="16.5" customHeight="1">
      <c r="A31" s="56"/>
      <c r="B31" s="173" t="s">
        <v>168</v>
      </c>
      <c r="C31" s="173"/>
      <c r="D31" s="66"/>
      <c r="E31" s="66"/>
      <c r="F31" s="77">
        <v>-20587419</v>
      </c>
      <c r="G31" s="76"/>
      <c r="H31" s="76">
        <v>27207547</v>
      </c>
      <c r="I31" s="76"/>
      <c r="J31" s="77">
        <v>-14674623</v>
      </c>
      <c r="K31" s="76"/>
      <c r="L31" s="76">
        <v>25681629</v>
      </c>
    </row>
    <row r="32" spans="1:12" ht="16.5" customHeight="1">
      <c r="A32" s="160"/>
      <c r="B32" s="173" t="s">
        <v>169</v>
      </c>
      <c r="C32" s="173"/>
      <c r="D32" s="112"/>
      <c r="E32" s="66"/>
      <c r="F32" s="89">
        <v>-3160824</v>
      </c>
      <c r="G32" s="76"/>
      <c r="H32" s="90">
        <v>-1402798</v>
      </c>
      <c r="I32" s="76"/>
      <c r="J32" s="89">
        <v>-4234854</v>
      </c>
      <c r="K32" s="76"/>
      <c r="L32" s="90">
        <v>-2255958</v>
      </c>
    </row>
    <row r="33" spans="1:12" ht="16.5" customHeight="1">
      <c r="A33" s="57"/>
      <c r="B33" s="56"/>
      <c r="C33" s="56"/>
      <c r="D33" s="66"/>
      <c r="E33" s="66"/>
      <c r="F33" s="168"/>
      <c r="G33" s="112"/>
      <c r="H33" s="112"/>
      <c r="I33" s="112"/>
      <c r="J33" s="77"/>
      <c r="K33" s="76"/>
      <c r="L33" s="76"/>
    </row>
    <row r="34" spans="1:12" ht="16.5" customHeight="1">
      <c r="A34" s="174" t="s">
        <v>170</v>
      </c>
      <c r="B34" s="174"/>
      <c r="C34" s="174"/>
      <c r="D34" s="66"/>
      <c r="E34" s="66"/>
      <c r="F34" s="175">
        <f>SUM(F12:F32)</f>
        <v>-22373693</v>
      </c>
      <c r="G34" s="176"/>
      <c r="H34" s="176">
        <f>SUM(H12:H32)</f>
        <v>-30566590</v>
      </c>
      <c r="I34" s="176"/>
      <c r="J34" s="175">
        <f>SUM(J12:J32)</f>
        <v>-23815035</v>
      </c>
      <c r="K34" s="176"/>
      <c r="L34" s="176">
        <f>SUM(L12:L32)</f>
        <v>-17566300</v>
      </c>
    </row>
    <row r="35" spans="1:12" ht="16.5" customHeight="1">
      <c r="A35" s="177" t="s">
        <v>171</v>
      </c>
      <c r="B35" s="177"/>
      <c r="C35" s="57" t="s">
        <v>172</v>
      </c>
      <c r="D35" s="66"/>
      <c r="E35" s="66"/>
      <c r="F35" s="178">
        <v>-5322969</v>
      </c>
      <c r="G35" s="53"/>
      <c r="H35" s="179">
        <v>-7988440</v>
      </c>
      <c r="I35" s="53"/>
      <c r="J35" s="178">
        <v>-5230575</v>
      </c>
      <c r="K35" s="53"/>
      <c r="L35" s="179">
        <v>-7127006</v>
      </c>
    </row>
    <row r="36" spans="1:12" ht="16.5" customHeight="1">
      <c r="A36" s="57"/>
      <c r="B36" s="56"/>
      <c r="C36" s="57" t="s">
        <v>173</v>
      </c>
      <c r="D36" s="66"/>
      <c r="E36" s="66"/>
      <c r="F36" s="180">
        <v>-3140034</v>
      </c>
      <c r="G36" s="53"/>
      <c r="H36" s="181">
        <v>-4624438</v>
      </c>
      <c r="I36" s="53"/>
      <c r="J36" s="89">
        <v>-4229738</v>
      </c>
      <c r="K36" s="53"/>
      <c r="L36" s="90">
        <v>-4319543</v>
      </c>
    </row>
    <row r="37" spans="1:12" ht="16.5" customHeight="1">
      <c r="A37" s="242" t="s">
        <v>174</v>
      </c>
      <c r="B37" s="242"/>
      <c r="C37" s="221"/>
      <c r="D37" s="66"/>
      <c r="E37" s="66"/>
      <c r="F37" s="168"/>
      <c r="G37" s="112"/>
      <c r="H37" s="112"/>
      <c r="I37" s="112"/>
      <c r="J37" s="77"/>
      <c r="K37" s="76"/>
      <c r="L37" s="76"/>
    </row>
    <row r="38" spans="1:12" ht="16.5" customHeight="1">
      <c r="A38" s="174" t="s">
        <v>175</v>
      </c>
      <c r="B38" s="56"/>
      <c r="C38" s="56"/>
      <c r="D38" s="66"/>
      <c r="E38" s="66"/>
      <c r="F38" s="89">
        <f>SUM(F34:F36)</f>
        <v>-30836696</v>
      </c>
      <c r="G38" s="112"/>
      <c r="H38" s="90">
        <f>SUM(H34:H36)</f>
        <v>-43179468</v>
      </c>
      <c r="I38" s="112"/>
      <c r="J38" s="89">
        <f>SUM(J34:J36)</f>
        <v>-33275348</v>
      </c>
      <c r="K38" s="76"/>
      <c r="L38" s="90">
        <f>SUM(L34:L36)</f>
        <v>-29012849</v>
      </c>
    </row>
    <row r="39" spans="1:12" ht="16.5" customHeight="1">
      <c r="A39" s="144"/>
      <c r="B39" s="221"/>
      <c r="C39" s="221"/>
      <c r="D39" s="66"/>
      <c r="E39" s="66"/>
      <c r="F39" s="78"/>
      <c r="G39" s="58"/>
      <c r="H39" s="58"/>
      <c r="I39" s="58"/>
      <c r="J39" s="78"/>
      <c r="K39" s="58"/>
      <c r="L39" s="58"/>
    </row>
    <row r="40" spans="1:12" ht="16.5" customHeight="1">
      <c r="A40" s="160" t="s">
        <v>176</v>
      </c>
      <c r="B40" s="56"/>
      <c r="C40" s="56"/>
      <c r="D40" s="66"/>
      <c r="E40" s="66"/>
      <c r="F40" s="168"/>
      <c r="G40" s="112"/>
      <c r="H40" s="112"/>
      <c r="I40" s="112"/>
      <c r="J40" s="182"/>
      <c r="K40" s="76"/>
      <c r="L40" s="183"/>
    </row>
    <row r="41" spans="1:12" ht="16.5" customHeight="1">
      <c r="A41" s="184" t="s">
        <v>177</v>
      </c>
      <c r="B41" s="45"/>
      <c r="C41" s="56"/>
      <c r="D41" s="66"/>
      <c r="E41" s="66"/>
      <c r="F41" s="91">
        <v>-2725</v>
      </c>
      <c r="G41" s="112"/>
      <c r="H41" s="67">
        <v>-10544</v>
      </c>
      <c r="I41" s="67"/>
      <c r="J41" s="91">
        <v>-2725</v>
      </c>
      <c r="K41" s="67"/>
      <c r="L41" s="67">
        <v>-10544</v>
      </c>
    </row>
    <row r="42" spans="1:12" ht="16.5" customHeight="1">
      <c r="A42" s="171" t="s">
        <v>178</v>
      </c>
      <c r="B42" s="171"/>
      <c r="C42" s="171"/>
      <c r="D42" s="66"/>
      <c r="E42" s="66"/>
      <c r="F42" s="182">
        <v>-17578200</v>
      </c>
      <c r="G42" s="53"/>
      <c r="H42" s="183">
        <v>-65360077</v>
      </c>
      <c r="I42" s="53"/>
      <c r="J42" s="77">
        <v>-17578200</v>
      </c>
      <c r="K42" s="53"/>
      <c r="L42" s="76">
        <v>-65354077</v>
      </c>
    </row>
    <row r="43" spans="1:12" ht="16.5" customHeight="1">
      <c r="A43" s="171" t="s">
        <v>179</v>
      </c>
      <c r="B43" s="171"/>
      <c r="C43" s="171"/>
      <c r="D43" s="66"/>
      <c r="E43" s="66"/>
      <c r="F43" s="182">
        <v>-61342</v>
      </c>
      <c r="G43" s="53"/>
      <c r="H43" s="183">
        <v>-238660</v>
      </c>
      <c r="I43" s="53"/>
      <c r="J43" s="77">
        <v>-61342</v>
      </c>
      <c r="K43" s="53"/>
      <c r="L43" s="76">
        <v>-238660</v>
      </c>
    </row>
    <row r="44" spans="1:12" ht="16.5" customHeight="1">
      <c r="A44" s="171" t="s">
        <v>180</v>
      </c>
      <c r="B44" s="171"/>
      <c r="C44" s="171"/>
      <c r="D44" s="66"/>
      <c r="E44" s="66"/>
      <c r="F44" s="182">
        <v>1214953</v>
      </c>
      <c r="G44" s="53"/>
      <c r="H44" s="183">
        <v>6000</v>
      </c>
      <c r="I44" s="53"/>
      <c r="J44" s="77">
        <v>1214953</v>
      </c>
      <c r="K44" s="53"/>
      <c r="L44" s="76">
        <v>6000</v>
      </c>
    </row>
    <row r="45" spans="1:12" ht="16.5" customHeight="1">
      <c r="A45" s="171" t="s">
        <v>181</v>
      </c>
      <c r="B45" s="171"/>
      <c r="C45" s="171"/>
      <c r="D45" s="66"/>
      <c r="E45" s="66"/>
      <c r="F45" s="91">
        <v>-2500000</v>
      </c>
      <c r="G45" s="53"/>
      <c r="H45" s="67">
        <v>40896488</v>
      </c>
      <c r="I45" s="53"/>
      <c r="J45" s="77">
        <v>-2500000</v>
      </c>
      <c r="K45" s="53"/>
      <c r="L45" s="76">
        <v>40896488</v>
      </c>
    </row>
    <row r="46" spans="1:12" ht="16.5" customHeight="1">
      <c r="A46" s="57" t="s">
        <v>182</v>
      </c>
      <c r="B46" s="56"/>
      <c r="C46" s="56"/>
      <c r="D46" s="66"/>
      <c r="E46" s="57"/>
      <c r="F46" s="91">
        <v>0</v>
      </c>
      <c r="G46" s="53"/>
      <c r="H46" s="67">
        <v>0</v>
      </c>
      <c r="I46" s="53"/>
      <c r="J46" s="185">
        <v>0</v>
      </c>
      <c r="K46" s="53"/>
      <c r="L46" s="186">
        <v>-7499850</v>
      </c>
    </row>
    <row r="47" spans="1:12" ht="16.5" customHeight="1">
      <c r="A47" s="57" t="s">
        <v>183</v>
      </c>
      <c r="B47" s="56"/>
      <c r="C47" s="56"/>
      <c r="D47" s="66">
        <v>20</v>
      </c>
      <c r="E47" s="57"/>
      <c r="F47" s="91">
        <v>0</v>
      </c>
      <c r="G47" s="53"/>
      <c r="H47" s="67">
        <v>0</v>
      </c>
      <c r="I47" s="53"/>
      <c r="J47" s="185">
        <v>-14310000</v>
      </c>
      <c r="K47" s="53"/>
      <c r="L47" s="186">
        <v>-12800000</v>
      </c>
    </row>
    <row r="48" spans="1:12" ht="16.5" customHeight="1">
      <c r="A48" s="171" t="s">
        <v>184</v>
      </c>
      <c r="B48" s="56"/>
      <c r="C48" s="56"/>
      <c r="D48" s="66">
        <v>20</v>
      </c>
      <c r="E48" s="57"/>
      <c r="F48" s="91">
        <v>0</v>
      </c>
      <c r="G48" s="53"/>
      <c r="H48" s="67">
        <v>0</v>
      </c>
      <c r="I48" s="53"/>
      <c r="J48" s="185">
        <v>26530369</v>
      </c>
      <c r="K48" s="53"/>
      <c r="L48" s="183">
        <v>0</v>
      </c>
    </row>
    <row r="49" spans="1:12" ht="16.5" customHeight="1">
      <c r="A49" s="171" t="s">
        <v>185</v>
      </c>
      <c r="B49" s="171"/>
      <c r="C49" s="171"/>
      <c r="D49" s="66"/>
      <c r="E49" s="57"/>
      <c r="F49" s="101">
        <v>728378</v>
      </c>
      <c r="G49" s="53"/>
      <c r="H49" s="102">
        <v>907725</v>
      </c>
      <c r="I49" s="53"/>
      <c r="J49" s="89">
        <v>5491481</v>
      </c>
      <c r="K49" s="53"/>
      <c r="L49" s="90">
        <v>887021</v>
      </c>
    </row>
    <row r="50" spans="1:12" ht="16.5" customHeight="1">
      <c r="A50" s="57"/>
      <c r="B50" s="57"/>
      <c r="C50" s="57"/>
      <c r="D50" s="66"/>
      <c r="E50" s="66"/>
      <c r="F50" s="168"/>
      <c r="G50" s="112"/>
      <c r="H50" s="112"/>
      <c r="I50" s="112"/>
      <c r="J50" s="78"/>
      <c r="K50" s="58"/>
      <c r="L50" s="58"/>
    </row>
    <row r="51" spans="1:12" ht="16.5" customHeight="1">
      <c r="A51" s="187" t="s">
        <v>186</v>
      </c>
      <c r="B51" s="57"/>
      <c r="C51" s="57"/>
      <c r="D51" s="66"/>
      <c r="E51" s="66"/>
      <c r="F51" s="89">
        <f>SUM(F41:F50)</f>
        <v>-18198936</v>
      </c>
      <c r="G51" s="112"/>
      <c r="H51" s="90">
        <f>SUM(H41:H50)</f>
        <v>-23799068</v>
      </c>
      <c r="I51" s="112"/>
      <c r="J51" s="89">
        <f>SUM(J41:J50)</f>
        <v>-1215464</v>
      </c>
      <c r="K51" s="76"/>
      <c r="L51" s="90">
        <f>SUM(L41:L50)</f>
        <v>-44113622</v>
      </c>
    </row>
    <row r="52" spans="1:12" ht="8.25" customHeight="1">
      <c r="A52" s="160"/>
      <c r="B52" s="173"/>
      <c r="C52" s="173"/>
      <c r="D52" s="112"/>
      <c r="E52" s="66"/>
      <c r="F52" s="76"/>
      <c r="G52" s="76"/>
      <c r="H52" s="76"/>
      <c r="I52" s="76"/>
      <c r="J52" s="76"/>
      <c r="K52" s="76"/>
      <c r="L52" s="76"/>
    </row>
    <row r="53" spans="1:12" ht="10.5" customHeight="1">
      <c r="A53" s="160"/>
      <c r="B53" s="173"/>
      <c r="C53" s="173"/>
      <c r="D53" s="112"/>
      <c r="E53" s="66"/>
      <c r="F53" s="76"/>
      <c r="G53" s="76"/>
      <c r="H53" s="76"/>
      <c r="I53" s="76"/>
      <c r="J53" s="76"/>
      <c r="K53" s="76"/>
      <c r="L53" s="76"/>
    </row>
    <row r="54" spans="1:12" ht="21.95" customHeight="1">
      <c r="A54" s="121" t="s">
        <v>148</v>
      </c>
      <c r="B54" s="121"/>
      <c r="C54" s="121"/>
      <c r="D54" s="65"/>
      <c r="E54" s="65"/>
      <c r="F54" s="65"/>
      <c r="G54" s="65"/>
      <c r="H54" s="65"/>
      <c r="I54" s="65"/>
      <c r="J54" s="65"/>
      <c r="K54" s="65"/>
      <c r="L54" s="65"/>
    </row>
    <row r="55" spans="1:12" ht="16.5" customHeight="1">
      <c r="A55" s="56" t="s">
        <v>0</v>
      </c>
      <c r="B55" s="75"/>
      <c r="C55" s="75"/>
      <c r="D55" s="66"/>
      <c r="E55" s="66"/>
      <c r="F55" s="112"/>
      <c r="G55" s="112"/>
      <c r="H55" s="112"/>
      <c r="I55" s="112"/>
      <c r="J55" s="76"/>
      <c r="K55" s="76"/>
      <c r="L55" s="76"/>
    </row>
    <row r="56" spans="1:12" ht="16.5" customHeight="1">
      <c r="A56" s="59" t="s">
        <v>187</v>
      </c>
      <c r="B56" s="75"/>
      <c r="C56" s="75"/>
      <c r="D56" s="66"/>
      <c r="E56" s="60"/>
      <c r="F56" s="61"/>
      <c r="G56" s="61"/>
      <c r="H56" s="61"/>
      <c r="I56" s="61"/>
      <c r="J56" s="61"/>
      <c r="K56" s="61"/>
      <c r="L56" s="61"/>
    </row>
    <row r="57" spans="1:12" ht="16.5" customHeight="1">
      <c r="A57" s="188" t="s">
        <v>103</v>
      </c>
      <c r="B57" s="188"/>
      <c r="C57" s="188"/>
      <c r="D57" s="189"/>
      <c r="E57" s="63"/>
      <c r="F57" s="64"/>
      <c r="G57" s="64"/>
      <c r="H57" s="64"/>
      <c r="I57" s="64"/>
      <c r="J57" s="64"/>
      <c r="K57" s="64"/>
      <c r="L57" s="64"/>
    </row>
    <row r="58" spans="1:12" ht="16.5" customHeight="1">
      <c r="A58" s="75"/>
      <c r="B58" s="75"/>
      <c r="C58" s="75"/>
      <c r="D58" s="66"/>
      <c r="E58" s="60"/>
      <c r="F58" s="61"/>
      <c r="G58" s="61"/>
      <c r="H58" s="61"/>
      <c r="I58" s="61"/>
      <c r="J58" s="61"/>
      <c r="K58" s="61"/>
      <c r="L58" s="61"/>
    </row>
    <row r="59" spans="1:12" ht="16.5" customHeight="1">
      <c r="A59" s="75"/>
      <c r="B59" s="75"/>
      <c r="C59" s="75"/>
      <c r="D59" s="66"/>
      <c r="E59" s="60"/>
      <c r="F59" s="61"/>
      <c r="G59" s="61"/>
      <c r="H59" s="61"/>
      <c r="I59" s="61"/>
      <c r="J59" s="61"/>
      <c r="K59" s="61"/>
      <c r="L59" s="61"/>
    </row>
    <row r="60" spans="1:12" ht="16.5" customHeight="1">
      <c r="A60" s="75"/>
      <c r="B60" s="75"/>
      <c r="C60" s="75"/>
      <c r="D60" s="66"/>
      <c r="E60" s="60"/>
      <c r="F60" s="241" t="s">
        <v>3</v>
      </c>
      <c r="G60" s="241"/>
      <c r="H60" s="241"/>
      <c r="I60" s="216"/>
      <c r="J60" s="233" t="s">
        <v>77</v>
      </c>
      <c r="K60" s="233"/>
      <c r="L60" s="233"/>
    </row>
    <row r="61" spans="1:12" ht="16.5" customHeight="1">
      <c r="A61" s="75"/>
      <c r="B61" s="75"/>
      <c r="C61" s="75"/>
      <c r="D61" s="66"/>
      <c r="E61" s="60"/>
      <c r="F61" s="235" t="s">
        <v>78</v>
      </c>
      <c r="G61" s="235"/>
      <c r="H61" s="235"/>
      <c r="I61" s="112"/>
      <c r="J61" s="235" t="s">
        <v>78</v>
      </c>
      <c r="K61" s="235"/>
      <c r="L61" s="235"/>
    </row>
    <row r="62" spans="1:12" ht="16.5" customHeight="1">
      <c r="A62" s="75"/>
      <c r="B62" s="75"/>
      <c r="C62" s="75"/>
      <c r="D62" s="66"/>
      <c r="E62" s="60"/>
      <c r="F62" s="68" t="s">
        <v>6</v>
      </c>
      <c r="G62" s="79"/>
      <c r="H62" s="68" t="s">
        <v>6</v>
      </c>
      <c r="I62" s="67"/>
      <c r="J62" s="68" t="s">
        <v>6</v>
      </c>
      <c r="K62" s="79"/>
      <c r="L62" s="68" t="s">
        <v>6</v>
      </c>
    </row>
    <row r="63" spans="1:12" ht="16.5" customHeight="1">
      <c r="A63" s="57"/>
      <c r="B63" s="57"/>
      <c r="C63" s="57"/>
      <c r="D63" s="66"/>
      <c r="E63" s="58"/>
      <c r="F63" s="68" t="s">
        <v>8</v>
      </c>
      <c r="G63" s="71"/>
      <c r="H63" s="68" t="s">
        <v>9</v>
      </c>
      <c r="I63" s="71"/>
      <c r="J63" s="68" t="s">
        <v>8</v>
      </c>
      <c r="K63" s="71"/>
      <c r="L63" s="68" t="s">
        <v>9</v>
      </c>
    </row>
    <row r="64" spans="1:12" ht="16.5" customHeight="1">
      <c r="A64" s="57"/>
      <c r="B64" s="57"/>
      <c r="C64" s="57"/>
      <c r="D64" s="217" t="s">
        <v>10</v>
      </c>
      <c r="E64" s="57"/>
      <c r="F64" s="73" t="s">
        <v>11</v>
      </c>
      <c r="G64" s="165"/>
      <c r="H64" s="73" t="s">
        <v>11</v>
      </c>
      <c r="I64" s="58"/>
      <c r="J64" s="73" t="s">
        <v>11</v>
      </c>
      <c r="K64" s="165"/>
      <c r="L64" s="73" t="s">
        <v>11</v>
      </c>
    </row>
    <row r="65" spans="1:12" ht="16.5" customHeight="1">
      <c r="A65" s="190" t="s">
        <v>188</v>
      </c>
      <c r="B65" s="57"/>
      <c r="C65" s="57"/>
      <c r="D65" s="66"/>
      <c r="E65" s="66"/>
      <c r="F65" s="168"/>
      <c r="G65" s="112"/>
      <c r="H65" s="112"/>
      <c r="I65" s="112"/>
      <c r="J65" s="77"/>
      <c r="K65" s="76"/>
      <c r="L65" s="76"/>
    </row>
    <row r="66" spans="1:12" ht="16.5" customHeight="1">
      <c r="A66" s="191" t="s">
        <v>189</v>
      </c>
      <c r="B66" s="57"/>
      <c r="C66" s="57"/>
      <c r="D66" s="66">
        <v>16</v>
      </c>
      <c r="E66" s="66"/>
      <c r="F66" s="91">
        <v>279500000</v>
      </c>
      <c r="G66" s="112"/>
      <c r="H66" s="67">
        <v>15000000</v>
      </c>
      <c r="I66" s="112"/>
      <c r="J66" s="77">
        <v>279500000</v>
      </c>
      <c r="K66" s="76"/>
      <c r="L66" s="76">
        <v>15000000</v>
      </c>
    </row>
    <row r="67" spans="1:12" ht="16.5" customHeight="1">
      <c r="A67" s="191" t="s">
        <v>190</v>
      </c>
      <c r="B67" s="57"/>
      <c r="C67" s="57"/>
      <c r="D67" s="66"/>
      <c r="E67" s="66"/>
      <c r="F67" s="91"/>
      <c r="G67" s="112"/>
      <c r="H67" s="67"/>
      <c r="I67" s="112"/>
      <c r="J67" s="77"/>
      <c r="K67" s="76"/>
      <c r="L67" s="76"/>
    </row>
    <row r="68" spans="1:12" ht="16.5" customHeight="1">
      <c r="A68" s="174"/>
      <c r="B68" s="174" t="s">
        <v>191</v>
      </c>
      <c r="C68" s="174"/>
      <c r="D68" s="66"/>
      <c r="E68" s="66"/>
      <c r="F68" s="78">
        <v>-9709750</v>
      </c>
      <c r="G68" s="112"/>
      <c r="H68" s="58">
        <v>0</v>
      </c>
      <c r="I68" s="112"/>
      <c r="J68" s="77">
        <v>-9709750</v>
      </c>
      <c r="K68" s="112"/>
      <c r="L68" s="76">
        <v>0</v>
      </c>
    </row>
    <row r="69" spans="1:12" ht="16.5" customHeight="1">
      <c r="A69" s="174" t="s">
        <v>192</v>
      </c>
      <c r="B69" s="174"/>
      <c r="C69" s="174"/>
      <c r="D69" s="66"/>
      <c r="E69" s="57"/>
      <c r="F69" s="78"/>
      <c r="G69" s="58"/>
      <c r="H69" s="58"/>
      <c r="I69" s="58"/>
      <c r="J69" s="78"/>
      <c r="K69" s="58"/>
      <c r="L69" s="58"/>
    </row>
    <row r="70" spans="1:12" ht="16.5" customHeight="1">
      <c r="A70" s="174"/>
      <c r="B70" s="174" t="s">
        <v>193</v>
      </c>
      <c r="C70" s="174"/>
      <c r="D70" s="66"/>
      <c r="E70" s="66"/>
      <c r="F70" s="78">
        <v>35863801</v>
      </c>
      <c r="G70" s="112"/>
      <c r="H70" s="58">
        <v>236460654</v>
      </c>
      <c r="I70" s="112"/>
      <c r="J70" s="77">
        <v>35863801</v>
      </c>
      <c r="K70" s="112"/>
      <c r="L70" s="76">
        <v>236460654</v>
      </c>
    </row>
    <row r="71" spans="1:12" ht="16.5" customHeight="1">
      <c r="A71" s="174" t="s">
        <v>194</v>
      </c>
      <c r="B71" s="174"/>
      <c r="C71" s="174"/>
      <c r="D71" s="57"/>
      <c r="E71" s="57"/>
      <c r="F71" s="78"/>
      <c r="G71" s="58"/>
      <c r="H71" s="58"/>
      <c r="I71" s="58"/>
      <c r="J71" s="78"/>
      <c r="K71" s="58"/>
      <c r="L71" s="58"/>
    </row>
    <row r="72" spans="1:12" ht="16.5" customHeight="1">
      <c r="A72" s="174"/>
      <c r="B72" s="174" t="s">
        <v>193</v>
      </c>
      <c r="C72" s="174"/>
      <c r="D72" s="66"/>
      <c r="E72" s="66"/>
      <c r="F72" s="78">
        <v>-93515516</v>
      </c>
      <c r="G72" s="58"/>
      <c r="H72" s="67">
        <v>-210173778</v>
      </c>
      <c r="I72" s="58"/>
      <c r="J72" s="91">
        <v>-93515516</v>
      </c>
      <c r="K72" s="58"/>
      <c r="L72" s="67">
        <v>-195497227</v>
      </c>
    </row>
    <row r="73" spans="1:12" ht="16.5" customHeight="1">
      <c r="A73" s="174" t="s">
        <v>195</v>
      </c>
      <c r="B73" s="174"/>
      <c r="C73" s="174"/>
      <c r="D73" s="66"/>
      <c r="E73" s="66"/>
      <c r="F73" s="192"/>
      <c r="G73" s="57"/>
      <c r="H73" s="57"/>
      <c r="I73" s="57"/>
      <c r="J73" s="192"/>
      <c r="K73" s="57"/>
      <c r="L73" s="57"/>
    </row>
    <row r="74" spans="1:12" ht="16.5" customHeight="1">
      <c r="A74" s="174"/>
      <c r="B74" s="174" t="s">
        <v>193</v>
      </c>
      <c r="C74" s="174"/>
      <c r="D74" s="66"/>
      <c r="E74" s="66"/>
      <c r="F74" s="91">
        <v>0</v>
      </c>
      <c r="G74" s="58"/>
      <c r="H74" s="67">
        <v>46271876</v>
      </c>
      <c r="I74" s="58"/>
      <c r="J74" s="91">
        <v>0</v>
      </c>
      <c r="K74" s="58"/>
      <c r="L74" s="67">
        <v>40871876</v>
      </c>
    </row>
    <row r="75" spans="1:12" ht="16.5" customHeight="1">
      <c r="A75" s="191" t="s">
        <v>196</v>
      </c>
      <c r="B75" s="174"/>
      <c r="C75" s="174"/>
      <c r="D75" s="66"/>
      <c r="E75" s="66"/>
      <c r="F75" s="78"/>
      <c r="G75" s="58"/>
      <c r="H75" s="58"/>
      <c r="I75" s="58"/>
      <c r="J75" s="78"/>
      <c r="K75" s="58"/>
      <c r="L75" s="58"/>
    </row>
    <row r="76" spans="1:12" ht="16.5" customHeight="1">
      <c r="A76" s="191"/>
      <c r="B76" s="174" t="s">
        <v>193</v>
      </c>
      <c r="C76" s="174"/>
      <c r="D76" s="66">
        <v>13</v>
      </c>
      <c r="E76" s="66"/>
      <c r="F76" s="91">
        <v>-8751904</v>
      </c>
      <c r="G76" s="112"/>
      <c r="H76" s="67">
        <v>-7019784</v>
      </c>
      <c r="I76" s="112"/>
      <c r="J76" s="91">
        <v>-8751904</v>
      </c>
      <c r="K76" s="112"/>
      <c r="L76" s="67">
        <v>-7019784</v>
      </c>
    </row>
    <row r="77" spans="1:12" ht="16.5" customHeight="1">
      <c r="A77" s="171" t="s">
        <v>197</v>
      </c>
      <c r="B77" s="174"/>
      <c r="C77" s="174"/>
      <c r="D77" s="66">
        <v>14</v>
      </c>
      <c r="E77" s="171"/>
      <c r="F77" s="91">
        <v>-12283522</v>
      </c>
      <c r="G77" s="53"/>
      <c r="H77" s="67">
        <v>-10787427</v>
      </c>
      <c r="I77" s="53"/>
      <c r="J77" s="91">
        <v>-12083614</v>
      </c>
      <c r="K77" s="53"/>
      <c r="L77" s="67">
        <v>-10604464</v>
      </c>
    </row>
    <row r="78" spans="1:12" ht="16.5" customHeight="1">
      <c r="A78" s="191" t="s">
        <v>198</v>
      </c>
      <c r="B78" s="56"/>
      <c r="C78" s="56"/>
      <c r="D78" s="66"/>
      <c r="E78" s="66"/>
      <c r="F78" s="91"/>
      <c r="G78" s="112"/>
      <c r="H78" s="112"/>
      <c r="I78" s="112"/>
      <c r="J78" s="182"/>
      <c r="K78" s="76"/>
      <c r="L78" s="183"/>
    </row>
    <row r="79" spans="1:12" ht="16.5" customHeight="1">
      <c r="A79" s="57"/>
      <c r="B79" s="57" t="s">
        <v>199</v>
      </c>
      <c r="C79" s="57"/>
      <c r="D79" s="66"/>
      <c r="E79" s="66"/>
      <c r="F79" s="91">
        <v>0</v>
      </c>
      <c r="G79" s="112"/>
      <c r="H79" s="67">
        <v>150</v>
      </c>
      <c r="I79" s="53"/>
      <c r="J79" s="91">
        <v>0</v>
      </c>
      <c r="K79" s="53"/>
      <c r="L79" s="67">
        <v>0</v>
      </c>
    </row>
    <row r="80" spans="1:12" ht="16.5" customHeight="1">
      <c r="A80" s="191" t="s">
        <v>140</v>
      </c>
      <c r="B80" s="174"/>
      <c r="C80" s="174"/>
      <c r="D80" s="66"/>
      <c r="E80" s="66"/>
      <c r="F80" s="101">
        <v>-31595500</v>
      </c>
      <c r="G80" s="53"/>
      <c r="H80" s="102">
        <v>-7400000</v>
      </c>
      <c r="I80" s="53"/>
      <c r="J80" s="180">
        <v>-31595500</v>
      </c>
      <c r="K80" s="53"/>
      <c r="L80" s="181">
        <v>-7400000</v>
      </c>
    </row>
    <row r="81" spans="1:13" ht="16.5" customHeight="1">
      <c r="A81" s="144"/>
      <c r="B81" s="193"/>
      <c r="C81" s="193"/>
      <c r="D81" s="66"/>
      <c r="E81" s="66"/>
      <c r="F81" s="168"/>
      <c r="G81" s="112"/>
      <c r="H81" s="112"/>
      <c r="I81" s="112"/>
      <c r="J81" s="91"/>
      <c r="K81" s="67"/>
      <c r="L81" s="67"/>
    </row>
    <row r="82" spans="1:13" ht="16.5" customHeight="1">
      <c r="A82" s="174" t="s">
        <v>200</v>
      </c>
      <c r="B82" s="221"/>
      <c r="C82" s="221"/>
      <c r="D82" s="66"/>
      <c r="E82" s="66"/>
      <c r="F82" s="89">
        <f>SUM(F66:F80)</f>
        <v>159507609</v>
      </c>
      <c r="G82" s="112"/>
      <c r="H82" s="90">
        <f>SUM(H66:H80)</f>
        <v>62351691</v>
      </c>
      <c r="I82" s="112"/>
      <c r="J82" s="89">
        <f>SUM(J66:J80)</f>
        <v>159707517</v>
      </c>
      <c r="K82" s="76"/>
      <c r="L82" s="90">
        <f>SUM(L66:L80)</f>
        <v>71811055</v>
      </c>
    </row>
    <row r="83" spans="1:13" ht="16.5" customHeight="1">
      <c r="A83" s="59"/>
      <c r="B83" s="75"/>
      <c r="C83" s="75"/>
      <c r="D83" s="66"/>
      <c r="E83" s="66"/>
      <c r="F83" s="168"/>
      <c r="G83" s="112"/>
      <c r="H83" s="112"/>
      <c r="I83" s="112"/>
      <c r="J83" s="77"/>
      <c r="K83" s="76"/>
      <c r="L83" s="76"/>
    </row>
    <row r="84" spans="1:13" ht="16.5" customHeight="1">
      <c r="A84" s="194" t="s">
        <v>201</v>
      </c>
      <c r="B84" s="75"/>
      <c r="C84" s="75"/>
      <c r="D84" s="66"/>
      <c r="E84" s="66"/>
      <c r="F84" s="192"/>
      <c r="G84" s="57"/>
      <c r="H84" s="57"/>
      <c r="I84" s="57"/>
      <c r="J84" s="192"/>
      <c r="K84" s="57"/>
      <c r="L84" s="57"/>
    </row>
    <row r="85" spans="1:13" ht="16.5" customHeight="1">
      <c r="A85" s="194"/>
      <c r="B85" s="75" t="s">
        <v>202</v>
      </c>
      <c r="C85" s="75"/>
      <c r="D85" s="203"/>
      <c r="E85" s="66"/>
      <c r="F85" s="77">
        <f>SUM(F38,F51,F82)</f>
        <v>110471977</v>
      </c>
      <c r="G85" s="57">
        <f t="shared" ref="G85:K85" si="0">SUM(G38,G51,G82)</f>
        <v>0</v>
      </c>
      <c r="H85" s="58">
        <f>SUM(H38,H51,H82)</f>
        <v>-4626845</v>
      </c>
      <c r="I85" s="57">
        <f t="shared" si="0"/>
        <v>0</v>
      </c>
      <c r="J85" s="77">
        <f t="shared" si="0"/>
        <v>125216705</v>
      </c>
      <c r="K85" s="57">
        <f t="shared" si="0"/>
        <v>0</v>
      </c>
      <c r="L85" s="58">
        <f>SUM(L38,L51,L82)</f>
        <v>-1315416</v>
      </c>
      <c r="M85" s="225"/>
    </row>
    <row r="86" spans="1:13" ht="16.5" customHeight="1">
      <c r="A86" s="195" t="s">
        <v>203</v>
      </c>
      <c r="B86" s="75"/>
      <c r="C86" s="75"/>
      <c r="D86" s="66"/>
      <c r="E86" s="66"/>
      <c r="F86" s="89">
        <v>72678070</v>
      </c>
      <c r="G86" s="53"/>
      <c r="H86" s="90">
        <v>8834001</v>
      </c>
      <c r="I86" s="53"/>
      <c r="J86" s="89">
        <v>52682211</v>
      </c>
      <c r="K86" s="53"/>
      <c r="L86" s="90">
        <v>-1619905</v>
      </c>
    </row>
    <row r="87" spans="1:13" ht="16.5" customHeight="1">
      <c r="A87" s="195"/>
      <c r="B87" s="75"/>
      <c r="C87" s="75"/>
      <c r="D87" s="66"/>
      <c r="E87" s="66"/>
      <c r="F87" s="77"/>
      <c r="G87" s="53"/>
      <c r="H87" s="76"/>
      <c r="I87" s="53"/>
      <c r="J87" s="77"/>
      <c r="K87" s="53"/>
      <c r="L87" s="76"/>
    </row>
    <row r="88" spans="1:13" ht="16.5" customHeight="1" thickBot="1">
      <c r="A88" s="194" t="s">
        <v>204</v>
      </c>
      <c r="B88" s="75"/>
      <c r="C88" s="75"/>
      <c r="D88" s="66"/>
      <c r="E88" s="66"/>
      <c r="F88" s="105">
        <f>SUM(F85:F86)</f>
        <v>183150047</v>
      </c>
      <c r="G88" s="53"/>
      <c r="H88" s="106">
        <f>SUM(H85:H86)</f>
        <v>4207156</v>
      </c>
      <c r="I88" s="53"/>
      <c r="J88" s="105">
        <f>SUM(J85:J86)</f>
        <v>177898916</v>
      </c>
      <c r="K88" s="53"/>
      <c r="L88" s="106">
        <f>SUM(L85:L86)</f>
        <v>-2935321</v>
      </c>
    </row>
    <row r="89" spans="1:13" ht="16.5" customHeight="1" thickTop="1">
      <c r="A89" s="59"/>
      <c r="B89" s="75"/>
      <c r="C89" s="75"/>
      <c r="D89" s="66"/>
      <c r="E89" s="66"/>
      <c r="F89" s="91"/>
      <c r="G89" s="67"/>
      <c r="H89" s="67"/>
      <c r="I89" s="67"/>
      <c r="J89" s="91"/>
      <c r="K89" s="67"/>
      <c r="L89" s="67"/>
    </row>
    <row r="90" spans="1:13" ht="16.5" customHeight="1">
      <c r="A90" s="196" t="s">
        <v>14</v>
      </c>
      <c r="B90" s="75"/>
      <c r="C90" s="75"/>
      <c r="D90" s="66"/>
      <c r="E90" s="66"/>
      <c r="F90" s="91"/>
      <c r="G90" s="67"/>
      <c r="H90" s="67"/>
      <c r="I90" s="67"/>
      <c r="J90" s="91"/>
      <c r="K90" s="67"/>
      <c r="L90" s="67"/>
    </row>
    <row r="91" spans="1:13" ht="16.5" customHeight="1">
      <c r="A91" s="174" t="s">
        <v>14</v>
      </c>
      <c r="B91" s="57"/>
      <c r="C91" s="75"/>
      <c r="D91" s="66"/>
      <c r="E91" s="66"/>
      <c r="F91" s="91">
        <v>196113544</v>
      </c>
      <c r="G91" s="67"/>
      <c r="H91" s="67">
        <v>17329431</v>
      </c>
      <c r="I91" s="67"/>
      <c r="J91" s="91">
        <v>187911623</v>
      </c>
      <c r="K91" s="67"/>
      <c r="L91" s="67">
        <v>9096736</v>
      </c>
    </row>
    <row r="92" spans="1:13" ht="16.5" customHeight="1">
      <c r="A92" s="174" t="s">
        <v>205</v>
      </c>
      <c r="B92" s="57"/>
      <c r="C92" s="75"/>
      <c r="D92" s="66"/>
      <c r="E92" s="66"/>
      <c r="F92" s="101">
        <v>-12963497</v>
      </c>
      <c r="G92" s="67"/>
      <c r="H92" s="102">
        <v>-13122275</v>
      </c>
      <c r="I92" s="67"/>
      <c r="J92" s="101">
        <v>-10012707</v>
      </c>
      <c r="K92" s="67"/>
      <c r="L92" s="102">
        <v>-12032057</v>
      </c>
    </row>
    <row r="93" spans="1:13" ht="16.5" customHeight="1">
      <c r="A93" s="174"/>
      <c r="B93" s="57"/>
      <c r="C93" s="75"/>
      <c r="D93" s="66"/>
      <c r="E93" s="66"/>
      <c r="F93" s="91"/>
      <c r="G93" s="67"/>
      <c r="H93" s="67"/>
      <c r="I93" s="67"/>
      <c r="J93" s="91"/>
      <c r="K93" s="67"/>
      <c r="L93" s="67"/>
    </row>
    <row r="94" spans="1:13" ht="16.5" customHeight="1" thickBot="1">
      <c r="A94" s="59"/>
      <c r="B94" s="75"/>
      <c r="C94" s="75"/>
      <c r="D94" s="66"/>
      <c r="E94" s="66"/>
      <c r="F94" s="197">
        <f>SUM(F91:F93)</f>
        <v>183150047</v>
      </c>
      <c r="G94" s="67"/>
      <c r="H94" s="198">
        <f>SUM(H91:H93)</f>
        <v>4207156</v>
      </c>
      <c r="I94" s="67"/>
      <c r="J94" s="197">
        <f>SUM(J91:J93)</f>
        <v>177898916</v>
      </c>
      <c r="K94" s="76"/>
      <c r="L94" s="198">
        <f>SUM(L91:L93)</f>
        <v>-2935321</v>
      </c>
    </row>
    <row r="95" spans="1:13" ht="16.5" customHeight="1" thickTop="1">
      <c r="A95" s="59"/>
      <c r="B95" s="75"/>
      <c r="C95" s="75"/>
      <c r="D95" s="66"/>
      <c r="E95" s="66"/>
      <c r="F95" s="91"/>
      <c r="G95" s="67"/>
      <c r="H95" s="67"/>
      <c r="I95" s="67"/>
      <c r="J95" s="91"/>
      <c r="K95" s="76"/>
      <c r="L95" s="67"/>
    </row>
    <row r="96" spans="1:13" ht="16.5" customHeight="1">
      <c r="A96" s="196" t="s">
        <v>206</v>
      </c>
      <c r="B96" s="75"/>
      <c r="C96" s="75"/>
      <c r="D96" s="66"/>
      <c r="E96" s="66"/>
      <c r="F96" s="168"/>
      <c r="G96" s="112"/>
      <c r="H96" s="112"/>
      <c r="I96" s="112"/>
      <c r="J96" s="77"/>
      <c r="K96" s="76"/>
      <c r="L96" s="76"/>
    </row>
    <row r="97" spans="1:12" ht="16.5" customHeight="1">
      <c r="A97" s="196"/>
      <c r="B97" s="75"/>
      <c r="C97" s="75"/>
      <c r="D97" s="66"/>
      <c r="E97" s="66"/>
      <c r="F97" s="168"/>
      <c r="G97" s="112"/>
      <c r="H97" s="112"/>
      <c r="I97" s="112"/>
      <c r="J97" s="77"/>
      <c r="K97" s="76"/>
      <c r="L97" s="76"/>
    </row>
    <row r="98" spans="1:12" ht="16.5" customHeight="1">
      <c r="A98" s="174" t="s">
        <v>207</v>
      </c>
      <c r="B98" s="75"/>
      <c r="C98" s="75"/>
      <c r="D98" s="66"/>
      <c r="E98" s="66"/>
      <c r="F98" s="91">
        <v>0</v>
      </c>
      <c r="G98" s="67"/>
      <c r="H98" s="67">
        <v>122752</v>
      </c>
      <c r="I98" s="67"/>
      <c r="J98" s="91">
        <v>0</v>
      </c>
      <c r="K98" s="67"/>
      <c r="L98" s="67">
        <v>122752</v>
      </c>
    </row>
    <row r="99" spans="1:12" ht="16.5" customHeight="1">
      <c r="A99" s="199" t="s">
        <v>208</v>
      </c>
      <c r="B99" s="75"/>
      <c r="C99" s="75"/>
      <c r="D99" s="66"/>
      <c r="E99" s="66"/>
      <c r="F99" s="192"/>
      <c r="G99" s="112"/>
      <c r="H99" s="67"/>
      <c r="I99" s="112"/>
      <c r="J99" s="77"/>
      <c r="K99" s="76"/>
      <c r="L99" s="76"/>
    </row>
    <row r="100" spans="1:12" ht="16.5" customHeight="1">
      <c r="A100" s="57"/>
      <c r="B100" s="221" t="s">
        <v>209</v>
      </c>
      <c r="C100" s="221"/>
      <c r="D100" s="66"/>
      <c r="E100" s="66"/>
      <c r="F100" s="200">
        <v>1846215</v>
      </c>
      <c r="G100" s="49"/>
      <c r="H100" s="67">
        <v>0</v>
      </c>
      <c r="I100" s="49"/>
      <c r="J100" s="77">
        <v>1846215</v>
      </c>
      <c r="K100" s="76"/>
      <c r="L100" s="76">
        <v>0</v>
      </c>
    </row>
    <row r="101" spans="1:12" ht="16.5" customHeight="1">
      <c r="A101" s="199" t="s">
        <v>210</v>
      </c>
      <c r="B101" s="75"/>
      <c r="C101" s="75"/>
      <c r="D101" s="66"/>
      <c r="E101" s="66"/>
      <c r="F101" s="200">
        <v>6848</v>
      </c>
      <c r="G101" s="49"/>
      <c r="H101" s="67">
        <v>0</v>
      </c>
      <c r="I101" s="49"/>
      <c r="J101" s="182">
        <v>6848</v>
      </c>
      <c r="K101" s="76"/>
      <c r="L101" s="183">
        <v>0</v>
      </c>
    </row>
    <row r="102" spans="1:12" ht="16.5" customHeight="1">
      <c r="A102" s="57"/>
      <c r="B102" s="57"/>
      <c r="C102" s="57"/>
      <c r="D102" s="57"/>
      <c r="E102" s="58"/>
      <c r="F102" s="58"/>
      <c r="G102" s="58"/>
      <c r="H102" s="58"/>
      <c r="I102" s="58"/>
      <c r="J102" s="58"/>
      <c r="K102" s="57"/>
      <c r="L102" s="58"/>
    </row>
    <row r="103" spans="1:12" ht="16.5" customHeight="1">
      <c r="A103" s="57"/>
      <c r="B103" s="57"/>
      <c r="C103" s="57"/>
      <c r="D103" s="57"/>
      <c r="E103" s="58"/>
      <c r="F103" s="58"/>
      <c r="G103" s="58"/>
      <c r="H103" s="58"/>
      <c r="I103" s="58"/>
      <c r="J103" s="58"/>
      <c r="K103" s="57"/>
      <c r="L103" s="58"/>
    </row>
    <row r="104" spans="1:12" ht="16.5" customHeight="1">
      <c r="A104" s="57"/>
      <c r="B104" s="57"/>
      <c r="C104" s="57"/>
      <c r="D104" s="57"/>
      <c r="E104" s="58"/>
      <c r="F104" s="58"/>
      <c r="G104" s="58"/>
      <c r="H104" s="58"/>
      <c r="I104" s="58"/>
      <c r="J104" s="58"/>
      <c r="K104" s="57"/>
      <c r="L104" s="58"/>
    </row>
    <row r="105" spans="1:12" ht="16.5" customHeight="1">
      <c r="A105" s="57"/>
      <c r="B105" s="57"/>
      <c r="C105" s="57"/>
      <c r="D105" s="57"/>
      <c r="E105" s="58"/>
      <c r="F105" s="58"/>
      <c r="G105" s="58"/>
      <c r="H105" s="58"/>
      <c r="I105" s="58"/>
      <c r="J105" s="58"/>
      <c r="K105" s="57"/>
      <c r="L105" s="58"/>
    </row>
    <row r="106" spans="1:12" ht="16.5" customHeight="1">
      <c r="A106" s="57"/>
      <c r="B106" s="57"/>
      <c r="C106" s="57"/>
      <c r="D106" s="57"/>
      <c r="E106" s="58"/>
      <c r="F106" s="58"/>
      <c r="G106" s="58"/>
      <c r="H106" s="58"/>
      <c r="I106" s="58"/>
      <c r="J106" s="58"/>
      <c r="K106" s="57"/>
      <c r="L106" s="58"/>
    </row>
    <row r="107" spans="1:12" ht="21.95" customHeight="1">
      <c r="A107" s="121" t="s">
        <v>148</v>
      </c>
      <c r="B107" s="65"/>
      <c r="C107" s="65"/>
      <c r="D107" s="65"/>
      <c r="E107" s="201"/>
      <c r="F107" s="201"/>
      <c r="G107" s="201"/>
      <c r="H107" s="201"/>
      <c r="I107" s="201"/>
      <c r="J107" s="201"/>
      <c r="K107" s="65"/>
      <c r="L107" s="201"/>
    </row>
  </sheetData>
  <mergeCells count="9">
    <mergeCell ref="A37:B37"/>
    <mergeCell ref="F60:H60"/>
    <mergeCell ref="J60:L60"/>
    <mergeCell ref="F61:H61"/>
    <mergeCell ref="J61:L61"/>
    <mergeCell ref="F6:H6"/>
    <mergeCell ref="J6:L6"/>
    <mergeCell ref="F7:H7"/>
    <mergeCell ref="J7:L7"/>
  </mergeCells>
  <pageMargins left="0.8" right="0.5" top="0.5" bottom="0.6" header="0.49" footer="0.4"/>
  <pageSetup paperSize="9" scale="90" firstPageNumber="9" orientation="portrait" useFirstPageNumber="1" horizontalDpi="1200" verticalDpi="1200" r:id="rId1"/>
  <headerFooter>
    <oddFooter>&amp;R&amp;"Arial,Regular"&amp;9&amp;P</oddFooter>
  </headerFooter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Chayaporn Srilap</dc:creator>
  <cp:keywords/>
  <dc:description/>
  <cp:lastModifiedBy>Kodchawan Srikaewpraphan</cp:lastModifiedBy>
  <cp:revision/>
  <dcterms:created xsi:type="dcterms:W3CDTF">2021-08-04T07:40:52Z</dcterms:created>
  <dcterms:modified xsi:type="dcterms:W3CDTF">2025-06-25T08:08:44Z</dcterms:modified>
  <cp:category/>
  <cp:contentStatus/>
</cp:coreProperties>
</file>