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ssaexing002\Downloads\Proen Q2'23 (‾◡◝)\FS Q2'23\PROEN Corp FS Q2'23 10.08.23 17.00 Typing pool\"/>
    </mc:Choice>
  </mc:AlternateContent>
  <xr:revisionPtr revIDLastSave="0" documentId="8_{FD0FA905-2C25-4857-9065-1152B129DFE8}" xr6:coauthVersionLast="47" xr6:coauthVersionMax="47" xr10:uidLastSave="{00000000-0000-0000-0000-000000000000}"/>
  <bookViews>
    <workbookView xWindow="-108" yWindow="-108" windowWidth="23256" windowHeight="12576" tabRatio="627" firstSheet="5" activeTab="5" xr2:uid="{00000000-000D-0000-FFFF-FFFF00000000}"/>
  </bookViews>
  <sheets>
    <sheet name="EN 2-4" sheetId="7" r:id="rId1"/>
    <sheet name="EN 5 (3M)" sheetId="2" r:id="rId2"/>
    <sheet name="EN 6 (6M)" sheetId="3" r:id="rId3"/>
    <sheet name="EN 7 Conso" sheetId="4" r:id="rId4"/>
    <sheet name="EN 8" sheetId="5" r:id="rId5"/>
    <sheet name="EN 9-10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__123Graph_Aｸﾞﾗﾌ_7" hidden="1">#REF!</definedName>
    <definedName name="__123Graph_A" hidden="1">[1]Core!#REF!</definedName>
    <definedName name="__123Graph_B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hidden="1">{"'Eng (page2)'!$A$1:$D$52"}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hidden="1">{#N/A,#N/A,FALSE,"COVER1.XLS ";#N/A,#N/A,FALSE,"RACT1.XLS";#N/A,#N/A,FALSE,"RACT2.XLS";#N/A,#N/A,FALSE,"ECCMP";#N/A,#N/A,FALSE,"WELDER.XLS"}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hidden="1">{#N/A,#N/A,FALSE,"COVER.XLS";#N/A,#N/A,FALSE,"RACT1.XLS";#N/A,#N/A,FALSE,"RACT2.XLS";#N/A,#N/A,FALSE,"ECCMP";#N/A,#N/A,FALSE,"WELDER.XLS"}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hidden="1">{#N/A,#N/A,FALSE,"COVER.XLS";#N/A,#N/A,FALSE,"RACT1.XLS";#N/A,#N/A,FALSE,"RACT2.XLS";#N/A,#N/A,FALSE,"ECCMP";#N/A,#N/A,FALSE,"WELDER.XLS"}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hidden="1">{"'AR at dunning level'!$S$96","'AR at dunning level'!$L$124","'AR at dunning level'!$K$124"}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hidden="1">{"'SUMMATION'!$B$2:$I$2"}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hidden="1">{"FB Assumptions",#N/A,FALSE,"Asu";"FB Cashflow 1",#N/A,FALSE,"F&amp;B";"FB Cashflow 2",#N/A,FALSE,"F&amp;B"}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hidden="1">{#N/A,#N/A,FALSE,"17MAY";#N/A,#N/A,FALSE,"24MAY"}</definedName>
    <definedName name="x" localSheetId="0" hidden="1">{"'Eng (page2)'!$A$1:$D$52"}</definedName>
    <definedName name="x" hidden="1">{"'Eng (page2)'!$A$1:$D$52"}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hidden="1">{#N/A,#N/A,FALSE,"COVER1.XLS ";#N/A,#N/A,FALSE,"RACT1.XLS";#N/A,#N/A,FALSE,"RACT2.XLS";#N/A,#N/A,FALSE,"ECCMP";#N/A,#N/A,FALSE,"WELDER.XLS"}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hidden="1">{"'Eng (page2)'!$A$1:$D$52"}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hidden="1">{#N/A,#N/A,TRUE,"Str.";#N/A,#N/A,TRUE,"Steel &amp; Roof";#N/A,#N/A,TRUE,"Arc.";#N/A,#N/A,TRUE,"Preliminary";#N/A,#N/A,TRUE,"Sum_Prelim"}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hidden="1">{#N/A,#N/A,FALSE,"COVER.XLS";#N/A,#N/A,FALSE,"RACT1.XLS";#N/A,#N/A,FALSE,"RACT2.XLS";#N/A,#N/A,FALSE,"ECCMP";#N/A,#N/A,FALSE,"WELDER.XLS"}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BL35" i="4" l="1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X19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T19" i="4"/>
  <c r="AU19" i="4"/>
  <c r="AV19" i="4"/>
  <c r="AW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L16" i="4"/>
  <c r="BK16" i="4"/>
  <c r="BJ16" i="4"/>
  <c r="BI16" i="4"/>
  <c r="BH16" i="4"/>
  <c r="BE16" i="4"/>
  <c r="BF16" i="4"/>
  <c r="BG16" i="4"/>
  <c r="BD16" i="4"/>
  <c r="AX16" i="4"/>
  <c r="AU16" i="4"/>
  <c r="AV16" i="4"/>
  <c r="AW16" i="4"/>
  <c r="AY16" i="4"/>
  <c r="AZ16" i="4"/>
  <c r="BA16" i="4"/>
  <c r="BB16" i="4"/>
  <c r="BC16" i="4"/>
  <c r="AT16" i="4"/>
  <c r="H52" i="2"/>
  <c r="L26" i="7"/>
  <c r="J26" i="7"/>
  <c r="L52" i="2"/>
  <c r="J52" i="2"/>
  <c r="F52" i="2"/>
  <c r="F55" i="2" l="1"/>
  <c r="L57" i="2" l="1"/>
  <c r="L55" i="2"/>
  <c r="J57" i="2"/>
  <c r="J55" i="2"/>
  <c r="H57" i="2"/>
  <c r="H55" i="2"/>
  <c r="F57" i="2"/>
  <c r="J61" i="3"/>
  <c r="L59" i="3"/>
  <c r="L61" i="3"/>
  <c r="H61" i="3"/>
  <c r="F61" i="3"/>
  <c r="J59" i="3"/>
  <c r="F59" i="3"/>
  <c r="H59" i="3"/>
  <c r="J100" i="6" l="1"/>
  <c r="N76" i="7" l="1"/>
  <c r="O30" i="5"/>
  <c r="O29" i="5"/>
  <c r="O28" i="5"/>
  <c r="O27" i="5"/>
  <c r="O26" i="5"/>
  <c r="T31" i="4" l="1"/>
  <c r="X31" i="4" l="1"/>
  <c r="T16" i="4"/>
  <c r="T19" i="4"/>
  <c r="T29" i="4" l="1"/>
  <c r="X29" i="4" l="1"/>
  <c r="T30" i="4"/>
  <c r="T32" i="4"/>
  <c r="J25" i="2"/>
  <c r="L136" i="7"/>
  <c r="J88" i="7"/>
  <c r="J40" i="7"/>
  <c r="T33" i="4" l="1"/>
  <c r="X32" i="4"/>
  <c r="X30" i="4"/>
  <c r="A66" i="3"/>
  <c r="A62" i="2"/>
  <c r="A63" i="6"/>
  <c r="H100" i="6"/>
  <c r="H89" i="6"/>
  <c r="L100" i="6"/>
  <c r="L89" i="6"/>
  <c r="H58" i="6"/>
  <c r="H37" i="6"/>
  <c r="L58" i="6"/>
  <c r="L37" i="6"/>
  <c r="A38" i="5"/>
  <c r="I20" i="5"/>
  <c r="I32" i="5"/>
  <c r="M20" i="5"/>
  <c r="K20" i="5"/>
  <c r="G20" i="5"/>
  <c r="E20" i="5"/>
  <c r="O18" i="5"/>
  <c r="O17" i="5"/>
  <c r="O16" i="5"/>
  <c r="O13" i="5"/>
  <c r="A42" i="4"/>
  <c r="J35" i="4"/>
  <c r="J23" i="4"/>
  <c r="V23" i="4"/>
  <c r="R23" i="4"/>
  <c r="P23" i="4"/>
  <c r="N23" i="4"/>
  <c r="L23" i="4"/>
  <c r="H23" i="4"/>
  <c r="F23" i="4"/>
  <c r="T21" i="4"/>
  <c r="T20" i="4"/>
  <c r="X19" i="4"/>
  <c r="H56" i="3"/>
  <c r="H50" i="3"/>
  <c r="H25" i="3"/>
  <c r="H17" i="3"/>
  <c r="L56" i="3"/>
  <c r="L50" i="3"/>
  <c r="L25" i="3"/>
  <c r="L17" i="3"/>
  <c r="H46" i="2"/>
  <c r="H25" i="2"/>
  <c r="H17" i="2"/>
  <c r="L46" i="2"/>
  <c r="L25" i="2"/>
  <c r="L17" i="2"/>
  <c r="A151" i="7"/>
  <c r="L139" i="7"/>
  <c r="P136" i="7"/>
  <c r="J136" i="7"/>
  <c r="N136" i="7"/>
  <c r="A101" i="7"/>
  <c r="P88" i="7"/>
  <c r="N88" i="7"/>
  <c r="L88" i="7"/>
  <c r="P76" i="7"/>
  <c r="L76" i="7"/>
  <c r="J76" i="7"/>
  <c r="A53" i="7"/>
  <c r="A103" i="7" s="1"/>
  <c r="A51" i="7"/>
  <c r="P40" i="7"/>
  <c r="N40" i="7"/>
  <c r="L40" i="7"/>
  <c r="P26" i="7"/>
  <c r="N26" i="7"/>
  <c r="P139" i="7" l="1"/>
  <c r="L41" i="6"/>
  <c r="H41" i="6"/>
  <c r="X33" i="4"/>
  <c r="N139" i="7"/>
  <c r="L27" i="2"/>
  <c r="L27" i="3"/>
  <c r="O20" i="5"/>
  <c r="X21" i="4"/>
  <c r="X20" i="4"/>
  <c r="H27" i="3"/>
  <c r="J90" i="7"/>
  <c r="J42" i="7"/>
  <c r="J139" i="7"/>
  <c r="L90" i="7"/>
  <c r="H27" i="2"/>
  <c r="L42" i="7"/>
  <c r="P90" i="7"/>
  <c r="P42" i="7"/>
  <c r="T23" i="4"/>
  <c r="X16" i="4"/>
  <c r="N90" i="7"/>
  <c r="N42" i="7"/>
  <c r="P141" i="7" l="1"/>
  <c r="L34" i="3"/>
  <c r="L34" i="2"/>
  <c r="L91" i="6"/>
  <c r="H91" i="6"/>
  <c r="N141" i="7"/>
  <c r="H34" i="3"/>
  <c r="X23" i="4"/>
  <c r="L141" i="7"/>
  <c r="J141" i="7"/>
  <c r="H34" i="2"/>
  <c r="F100" i="6"/>
  <c r="J89" i="6"/>
  <c r="F89" i="6"/>
  <c r="J58" i="6"/>
  <c r="F58" i="6"/>
  <c r="K32" i="5"/>
  <c r="G32" i="5"/>
  <c r="E32" i="5"/>
  <c r="O23" i="5"/>
  <c r="R35" i="4"/>
  <c r="N35" i="4"/>
  <c r="L35" i="4"/>
  <c r="H35" i="4"/>
  <c r="F35" i="4"/>
  <c r="V35" i="4"/>
  <c r="P35" i="4"/>
  <c r="T26" i="4"/>
  <c r="A3" i="4"/>
  <c r="A3" i="5" s="1"/>
  <c r="A3" i="6" s="1"/>
  <c r="A66" i="6" s="1"/>
  <c r="J56" i="3"/>
  <c r="F56" i="3"/>
  <c r="J50" i="3"/>
  <c r="F50" i="3"/>
  <c r="J25" i="3"/>
  <c r="F25" i="3"/>
  <c r="J17" i="3"/>
  <c r="F17" i="3"/>
  <c r="J46" i="2"/>
  <c r="F46" i="2"/>
  <c r="F25" i="2"/>
  <c r="J17" i="2"/>
  <c r="F17" i="2"/>
  <c r="A118" i="6"/>
  <c r="L37" i="2" l="1"/>
  <c r="L94" i="6"/>
  <c r="H94" i="6"/>
  <c r="H37" i="2"/>
  <c r="L37" i="3"/>
  <c r="H37" i="3"/>
  <c r="F27" i="2"/>
  <c r="J27" i="3"/>
  <c r="F27" i="3"/>
  <c r="J27" i="2"/>
  <c r="M32" i="5"/>
  <c r="X26" i="4"/>
  <c r="L40" i="2" l="1"/>
  <c r="O32" i="5"/>
  <c r="H40" i="2"/>
  <c r="J34" i="3"/>
  <c r="F34" i="3"/>
  <c r="H44" i="3"/>
  <c r="L44" i="3"/>
  <c r="J34" i="2"/>
  <c r="F34" i="2"/>
  <c r="T35" i="4"/>
  <c r="F12" i="6" l="1"/>
  <c r="J12" i="6"/>
  <c r="J37" i="2"/>
  <c r="F37" i="2"/>
  <c r="F37" i="3"/>
  <c r="J37" i="3"/>
  <c r="X35" i="4"/>
  <c r="F37" i="6" l="1"/>
  <c r="F41" i="6" s="1"/>
  <c r="J37" i="6"/>
  <c r="F40" i="2"/>
  <c r="J40" i="2"/>
  <c r="J44" i="3"/>
  <c r="F44" i="3"/>
  <c r="F91" i="6" l="1"/>
  <c r="J41" i="6"/>
  <c r="J91" i="6" l="1"/>
  <c r="F94" i="6" l="1"/>
  <c r="J94" i="6"/>
</calcChain>
</file>

<file path=xl/sharedStrings.xml><?xml version="1.0" encoding="utf-8"?>
<sst xmlns="http://schemas.openxmlformats.org/spreadsheetml/2006/main" count="465" uniqueCount="234">
  <si>
    <t xml:space="preserve">PROEN Corp Public Company Limited </t>
  </si>
  <si>
    <t>Statement of Financial Position</t>
  </si>
  <si>
    <t>As at 30 June 2023</t>
  </si>
  <si>
    <t xml:space="preserve">Consolidated </t>
  </si>
  <si>
    <t xml:space="preserve">Separate </t>
  </si>
  <si>
    <t>financial information</t>
  </si>
  <si>
    <t>(Unaudited)</t>
  </si>
  <si>
    <t>(Audited)</t>
  </si>
  <si>
    <t>30 June</t>
  </si>
  <si>
    <t>31 December</t>
  </si>
  <si>
    <t>2023</t>
  </si>
  <si>
    <t>2022</t>
  </si>
  <si>
    <t>Notes</t>
  </si>
  <si>
    <t>Baht</t>
  </si>
  <si>
    <t>Assets</t>
  </si>
  <si>
    <t>Current assets</t>
  </si>
  <si>
    <t>Cash and cash equivalents</t>
  </si>
  <si>
    <t>Trade and other receivables</t>
  </si>
  <si>
    <t>Current portion of lease receivables</t>
  </si>
  <si>
    <t>Inventories</t>
  </si>
  <si>
    <t xml:space="preserve">Short-term loans to subsidiary </t>
  </si>
  <si>
    <t>Short-term loans to associates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</si>
  <si>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</si>
  <si>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</si>
  <si>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</si>
  <si>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</si>
  <si>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</si>
  <si>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</si>
  <si>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</si>
  <si>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>Investment in associate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</si>
  <si>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</si>
  <si>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</si>
  <si>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</si>
  <si>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</si>
  <si>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</si>
  <si>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</si>
  <si>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</si>
  <si>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</si>
  <si>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</si>
  <si>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</si>
  <si>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</si>
  <si>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</si>
  <si>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</si>
  <si>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</si>
  <si>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</si>
  <si>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</si>
  <si>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</si>
  <si>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</si>
  <si>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</si>
  <si>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</si>
  <si>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</si>
  <si>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</si>
  <si>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</si>
  <si>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</si>
  <si>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</si>
  <si>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</si>
  <si>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</si>
  <si>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</si>
  <si>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</si>
  <si>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</si>
  <si>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</si>
  <si>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t>Note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</si>
  <si>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</si>
  <si>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</si>
  <si>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</si>
  <si>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</si>
  <si>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</si>
  <si>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Issued and paid-up share capital</t>
  </si>
  <si>
    <t>Ordinary share 316,947,150 shares</t>
  </si>
  <si>
    <t xml:space="preserve">of paid-up at Baht 0.5 each </t>
  </si>
  <si>
    <t>(31 December 2022:</t>
  </si>
  <si>
    <t>Ordinary share 316,000,000 shares</t>
  </si>
  <si>
    <t>of paid-up at Baht 0.5 each)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</si>
  <si>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</si>
  <si>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</si>
  <si>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</si>
  <si>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</si>
  <si>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</si>
  <si>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</si>
  <si>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</si>
  <si>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</si>
  <si>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</si>
  <si>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</si>
  <si>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</si>
  <si>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</si>
  <si>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</si>
  <si>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June 2023</t>
  </si>
  <si>
    <t>Consolidated</t>
  </si>
  <si>
    <t>Separate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</si>
  <si>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</si>
  <si>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</si>
  <si>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</si>
  <si>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</si>
  <si>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</si>
  <si>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</si>
  <si>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</si>
  <si>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</si>
  <si>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</si>
  <si>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</si>
  <si>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</si>
  <si>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</si>
  <si>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</si>
  <si>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</si>
  <si>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</si>
  <si>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Share of loss of associate</t>
  </si>
  <si>
    <t>Profit before income tax expense</t>
  </si>
  <si>
    <t>Income tax income (expense)</t>
  </si>
  <si>
    <t>Profit for the period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</si>
  <si>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</si>
  <si>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</si>
  <si>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</si>
  <si>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</si>
  <si>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</si>
  <si>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</si>
  <si>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</si>
  <si>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For the six-month period ended 30 June 2023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</si>
  <si>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</si>
  <si>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</si>
  <si>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</si>
  <si>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</si>
  <si>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</si>
  <si>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</si>
  <si>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</si>
  <si>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</si>
  <si>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>Other components</t>
  </si>
  <si>
    <t>of equity</t>
  </si>
  <si>
    <t>Advance</t>
  </si>
  <si>
    <t xml:space="preserve"> Share surplus</t>
  </si>
  <si>
    <t>Issued and</t>
  </si>
  <si>
    <t xml:space="preserve">received from </t>
  </si>
  <si>
    <t>from business</t>
  </si>
  <si>
    <t>Change in</t>
  </si>
  <si>
    <t>Non-</t>
  </si>
  <si>
    <t>paid-up share</t>
  </si>
  <si>
    <t>Share</t>
  </si>
  <si>
    <t>share subscription</t>
  </si>
  <si>
    <t>combination under</t>
  </si>
  <si>
    <t>Appropriated</t>
  </si>
  <si>
    <t>parent's ownership</t>
  </si>
  <si>
    <t>Total owner</t>
  </si>
  <si>
    <t>controlling</t>
  </si>
  <si>
    <t>capital</t>
  </si>
  <si>
    <t>premium</t>
  </si>
  <si>
    <t xml:space="preserve"> premium</t>
  </si>
  <si>
    <t>common control</t>
  </si>
  <si>
    <t>- legal reserve</t>
  </si>
  <si>
    <t>interest subsidiaries</t>
  </si>
  <si>
    <t>of the parent</t>
  </si>
  <si>
    <t>interests</t>
  </si>
  <si>
    <t>Opening balance at 1 January 2022</t>
  </si>
  <si>
    <t>-</t>
  </si>
  <si>
    <t>Change in equity for the period</t>
  </si>
  <si>
    <t>Dividends payment</t>
  </si>
  <si>
    <t>Legal reserve</t>
  </si>
  <si>
    <t>Closing balance at 30 June 2022</t>
  </si>
  <si>
    <t>Opening balance at 1 January 2023</t>
  </si>
  <si>
    <t>Share increase</t>
  </si>
  <si>
    <t>Closing balance at 30 June 2023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</si>
  <si>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</si>
  <si>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</si>
  <si>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</si>
  <si>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>received from</t>
  </si>
  <si>
    <t xml:space="preserve"> paid-up</t>
  </si>
  <si>
    <t>Appropriated -</t>
  </si>
  <si>
    <t>Total</t>
  </si>
  <si>
    <t>share capital</t>
  </si>
  <si>
    <t>legal reserve</t>
  </si>
  <si>
    <t>equity</t>
  </si>
  <si>
    <t>Changes in equity for period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</si>
  <si>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</si>
  <si>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</si>
  <si>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</si>
  <si>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</si>
  <si>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</si>
  <si>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</si>
  <si>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</si>
  <si>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Gain on disposal of plant and equipment</t>
  </si>
  <si>
    <t xml:space="preserve">(Reversal) Expected credit loss on receivables </t>
  </si>
  <si>
    <t>(Reversal) Allowance for diminution in value of inventories</t>
  </si>
  <si>
    <t>Losses from changes in fair value of financial assets</t>
  </si>
  <si>
    <t>Losses from decrease in digital assets</t>
  </si>
  <si>
    <t>Share of loss of associates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</si>
  <si>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</si>
  <si>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</si>
  <si>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</si>
  <si>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</si>
  <si>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</si>
  <si>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</si>
  <si>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</si>
  <si>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</si>
  <si>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</si>
  <si>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</si>
  <si>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Advance received for services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</si>
  <si>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</si>
  <si>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</si>
  <si>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</si>
  <si>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</si>
  <si>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</si>
  <si>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</si>
  <si>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</si>
  <si>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Proceeds from financial assets measured</t>
  </si>
  <si>
    <t>at fair value through profit or loss</t>
  </si>
  <si>
    <t>Purchase of property, plant and equipment</t>
  </si>
  <si>
    <t>Payments for borrowing cost of property, plant and equipment</t>
  </si>
  <si>
    <t>Purchase of intangible assets</t>
  </si>
  <si>
    <t>Proceeds from disposal of equipment</t>
  </si>
  <si>
    <t>Purchase of right-of-use asset</t>
  </si>
  <si>
    <t>Increase in restricted bank deposit</t>
  </si>
  <si>
    <t>Investments in subsidiary</t>
  </si>
  <si>
    <t>Investments in associate</t>
  </si>
  <si>
    <t>Loans made to related parties</t>
  </si>
  <si>
    <t>Loans repayment received from related parties</t>
  </si>
  <si>
    <t>Interest received</t>
  </si>
  <si>
    <t>Net cash generated from (used in)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</si>
  <si>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</si>
  <si>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</si>
  <si>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 xml:space="preserve">Short-term borrowings from financial institution </t>
  </si>
  <si>
    <t xml:space="preserve">Repayments of short-term borrowings </t>
  </si>
  <si>
    <t>Long-term borrowings from financial institution</t>
  </si>
  <si>
    <t>Repayments of long-term borrowings</t>
  </si>
  <si>
    <t>Proceeds from issue of debentures</t>
  </si>
  <si>
    <t xml:space="preserve">Payment for transaction costs directly </t>
  </si>
  <si>
    <t>attributable to the issue of debentures</t>
  </si>
  <si>
    <t>Repayments of lease liabilities</t>
  </si>
  <si>
    <t>Net cash generated from financing activities</t>
  </si>
  <si>
    <t>Net (decrease) increase in 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</si>
  <si>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</si>
  <si>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</si>
  <si>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</si>
  <si>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</si>
  <si>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under lease</t>
  </si>
  <si>
    <t>Payable arising from construction and equipment</t>
  </si>
  <si>
    <t>Payable arising from intangible assets</t>
  </si>
  <si>
    <t>Payable arising from investment in associate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</si>
</sst>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[$-F800]dddd\,\ mmmm\ dd\,\ yyyy"/>
    <numFmt numFmtId="168" formatCode="#,##0;[Red]\(#,##0\)"/>
    <numFmt numFmtId="169" formatCode="_(* #,##0_);_(* \(#,##0\);_(* &quot;-&quot;??_);_(@_)"/>
    <numFmt numFmtId="170" formatCode="#,##0.00;\(#,##0.00\);&quot;-&quot;"/>
    <numFmt numFmtId="171" formatCode="_-* #,##0.00000_-;\-* #,##0.00000_-;_-* &quot;-&quot;??_-;_-@"/>
    <numFmt numFmtId="172" formatCode="#,##0;\(#,##0\);&quot;-&quot;;@"/>
  </numFmts>
  <fonts count="15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name val="Cordia New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0" fontId="9" fillId="0" borderId="1"/>
    <xf numFmtId="0" fontId="9" fillId="0" borderId="1"/>
    <xf numFmtId="0" fontId="11" fillId="0" borderId="1"/>
    <xf numFmtId="37" fontId="12" fillId="0" borderId="1"/>
    <xf numFmtId="0" fontId="11" fillId="0" borderId="1"/>
    <xf numFmtId="0" fontId="9" fillId="0" borderId="1"/>
    <xf numFmtId="0" fontId="9" fillId="0" borderId="1"/>
    <xf numFmtId="0" fontId="9" fillId="0" borderId="1"/>
    <xf numFmtId="0" fontId="9" fillId="0" borderId="1"/>
    <xf numFmtId="43" fontId="9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4" fontId="13" fillId="0" borderId="0" applyFont="0" applyFill="0" applyBorder="0" applyAlignment="0" applyProtection="0"/>
  </cellStyleXfs>
  <cellXfs count="281">
    <xf numFmtId="0" fontId="0" fillId="0" borderId="0" xfId="0" applyFont="1" applyAlignme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169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168" fontId="3" fillId="2" borderId="2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70" fontId="3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vertical="center"/>
    </xf>
    <xf numFmtId="170" fontId="3" fillId="2" borderId="3" xfId="0" applyNumberFormat="1" applyFont="1" applyFill="1" applyBorder="1" applyAlignment="1">
      <alignment vertical="center"/>
    </xf>
    <xf numFmtId="0" fontId="10" fillId="0" borderId="1" xfId="2" applyFont="1" applyAlignment="1">
      <alignment vertical="center"/>
    </xf>
    <xf numFmtId="172" fontId="10" fillId="0" borderId="1" xfId="2" applyNumberFormat="1" applyFont="1" applyAlignment="1">
      <alignment horizontal="right" vertical="center"/>
    </xf>
    <xf numFmtId="0" fontId="10" fillId="0" borderId="6" xfId="2" applyFont="1" applyBorder="1" applyAlignment="1">
      <alignment vertical="center"/>
    </xf>
    <xf numFmtId="172" fontId="10" fillId="0" borderId="6" xfId="2" applyNumberFormat="1" applyFont="1" applyBorder="1" applyAlignment="1">
      <alignment horizontal="right" vertical="center"/>
    </xf>
    <xf numFmtId="172" fontId="10" fillId="0" borderId="1" xfId="2" applyNumberFormat="1" applyFont="1" applyAlignment="1">
      <alignment vertical="center"/>
    </xf>
    <xf numFmtId="0" fontId="10" fillId="0" borderId="1" xfId="2" applyFont="1" applyAlignment="1">
      <alignment horizontal="right" vertical="center"/>
    </xf>
    <xf numFmtId="172" fontId="10" fillId="0" borderId="1" xfId="3" quotePrefix="1" applyNumberFormat="1" applyFont="1" applyAlignment="1">
      <alignment horizontal="right" vertical="center"/>
    </xf>
    <xf numFmtId="0" fontId="10" fillId="0" borderId="1" xfId="3" applyFont="1" applyAlignment="1">
      <alignment horizontal="right" vertical="center"/>
    </xf>
    <xf numFmtId="0" fontId="10" fillId="0" borderId="6" xfId="3" applyFont="1" applyBorder="1" applyAlignment="1">
      <alignment horizontal="center" vertical="center"/>
    </xf>
    <xf numFmtId="0" fontId="10" fillId="0" borderId="6" xfId="2" applyFont="1" applyBorder="1" applyAlignment="1">
      <alignment horizontal="right" vertical="center"/>
    </xf>
    <xf numFmtId="172" fontId="10" fillId="3" borderId="1" xfId="2" applyNumberFormat="1" applyFont="1" applyFill="1" applyAlignment="1">
      <alignment horizontal="right" vertical="center"/>
    </xf>
    <xf numFmtId="0" fontId="8" fillId="0" borderId="1" xfId="2" applyFont="1" applyAlignment="1">
      <alignment vertical="center"/>
    </xf>
    <xf numFmtId="172" fontId="8" fillId="3" borderId="1" xfId="2" applyNumberFormat="1" applyFont="1" applyFill="1" applyAlignment="1">
      <alignment horizontal="right" vertical="center"/>
    </xf>
    <xf numFmtId="172" fontId="8" fillId="0" borderId="1" xfId="2" applyNumberFormat="1" applyFont="1" applyAlignment="1">
      <alignment horizontal="right" vertical="center"/>
    </xf>
    <xf numFmtId="0" fontId="8" fillId="0" borderId="1" xfId="2" quotePrefix="1" applyFont="1" applyAlignment="1">
      <alignment vertical="center"/>
    </xf>
    <xf numFmtId="3" fontId="8" fillId="3" borderId="1" xfId="1" applyNumberFormat="1" applyFont="1" applyFill="1" applyAlignment="1">
      <alignment vertical="center"/>
    </xf>
    <xf numFmtId="3" fontId="8" fillId="0" borderId="1" xfId="1" applyNumberFormat="1" applyFont="1" applyAlignment="1">
      <alignment vertical="center"/>
    </xf>
    <xf numFmtId="0" fontId="8" fillId="0" borderId="1" xfId="3" applyFont="1" applyAlignment="1">
      <alignment vertical="center"/>
    </xf>
    <xf numFmtId="172" fontId="8" fillId="3" borderId="6" xfId="2" applyNumberFormat="1" applyFont="1" applyFill="1" applyBorder="1" applyAlignment="1">
      <alignment horizontal="right" vertical="center"/>
    </xf>
    <xf numFmtId="172" fontId="8" fillId="0" borderId="6" xfId="2" applyNumberFormat="1" applyFont="1" applyBorder="1" applyAlignment="1">
      <alignment horizontal="right" vertical="center"/>
    </xf>
    <xf numFmtId="172" fontId="8" fillId="3" borderId="7" xfId="2" applyNumberFormat="1" applyFont="1" applyFill="1" applyBorder="1" applyAlignment="1">
      <alignment horizontal="right" vertical="center"/>
    </xf>
    <xf numFmtId="172" fontId="8" fillId="0" borderId="7" xfId="2" applyNumberFormat="1" applyFont="1" applyBorder="1" applyAlignment="1">
      <alignment horizontal="right" vertical="center"/>
    </xf>
    <xf numFmtId="0" fontId="8" fillId="0" borderId="1" xfId="1" applyFont="1" applyAlignment="1">
      <alignment vertical="center"/>
    </xf>
    <xf numFmtId="0" fontId="8" fillId="0" borderId="6" xfId="2" applyFont="1" applyBorder="1" applyAlignment="1">
      <alignment vertical="center"/>
    </xf>
    <xf numFmtId="172" fontId="8" fillId="0" borderId="6" xfId="2" applyNumberFormat="1" applyFont="1" applyBorder="1" applyAlignment="1">
      <alignment vertical="center"/>
    </xf>
    <xf numFmtId="0" fontId="8" fillId="3" borderId="1" xfId="2" applyFont="1" applyFill="1" applyAlignment="1">
      <alignment horizontal="center" vertical="center"/>
    </xf>
    <xf numFmtId="172" fontId="8" fillId="3" borderId="1" xfId="2" applyNumberFormat="1" applyFont="1" applyFill="1" applyAlignment="1">
      <alignment horizontal="center" vertical="center"/>
    </xf>
    <xf numFmtId="172" fontId="8" fillId="0" borderId="1" xfId="2" applyNumberFormat="1" applyFont="1" applyAlignment="1">
      <alignment horizontal="center" vertical="center"/>
    </xf>
    <xf numFmtId="3" fontId="8" fillId="3" borderId="1" xfId="1" applyNumberFormat="1" applyFont="1" applyFill="1" applyAlignment="1">
      <alignment horizontal="right" vertical="center" wrapText="1"/>
    </xf>
    <xf numFmtId="3" fontId="8" fillId="0" borderId="1" xfId="1" applyNumberFormat="1" applyFont="1" applyAlignment="1">
      <alignment horizontal="right" vertical="center" wrapText="1"/>
    </xf>
    <xf numFmtId="0" fontId="8" fillId="3" borderId="1" xfId="2" applyFont="1" applyFill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10" fillId="3" borderId="1" xfId="2" applyFont="1" applyFill="1" applyAlignment="1">
      <alignment horizontal="center" vertical="center"/>
    </xf>
    <xf numFmtId="37" fontId="8" fillId="0" borderId="1" xfId="4" applyFont="1" applyAlignment="1">
      <alignment horizontal="center" vertical="center"/>
    </xf>
    <xf numFmtId="172" fontId="8" fillId="3" borderId="1" xfId="2" applyNumberFormat="1" applyFont="1" applyFill="1" applyAlignment="1">
      <alignment vertical="center"/>
    </xf>
    <xf numFmtId="172" fontId="8" fillId="0" borderId="1" xfId="2" applyNumberFormat="1" applyFont="1" applyAlignment="1">
      <alignment vertical="center"/>
    </xf>
    <xf numFmtId="0" fontId="8" fillId="0" borderId="1" xfId="5" applyFont="1" applyAlignment="1">
      <alignment vertical="center"/>
    </xf>
    <xf numFmtId="37" fontId="8" fillId="0" borderId="1" xfId="4" applyFont="1" applyAlignment="1">
      <alignment vertical="center"/>
    </xf>
    <xf numFmtId="37" fontId="8" fillId="3" borderId="1" xfId="4" applyFont="1" applyFill="1" applyAlignment="1">
      <alignment horizontal="center" vertical="center"/>
    </xf>
    <xf numFmtId="172" fontId="8" fillId="3" borderId="1" xfId="6" applyNumberFormat="1" applyFont="1" applyFill="1" applyAlignment="1">
      <alignment horizontal="right" vertical="center"/>
    </xf>
    <xf numFmtId="172" fontId="8" fillId="0" borderId="1" xfId="6" applyNumberFormat="1" applyFont="1" applyAlignment="1">
      <alignment horizontal="right" vertical="center"/>
    </xf>
    <xf numFmtId="172" fontId="8" fillId="3" borderId="7" xfId="6" applyNumberFormat="1" applyFont="1" applyFill="1" applyBorder="1" applyAlignment="1">
      <alignment horizontal="right" vertical="center"/>
    </xf>
    <xf numFmtId="172" fontId="8" fillId="0" borderId="7" xfId="6" applyNumberFormat="1" applyFont="1" applyBorder="1" applyAlignment="1">
      <alignment horizontal="right" vertical="center"/>
    </xf>
    <xf numFmtId="172" fontId="8" fillId="3" borderId="1" xfId="6" applyNumberFormat="1" applyFont="1" applyFill="1" applyAlignment="1">
      <alignment vertical="center"/>
    </xf>
    <xf numFmtId="172" fontId="8" fillId="0" borderId="1" xfId="6" applyNumberFormat="1" applyFont="1" applyAlignment="1">
      <alignment vertical="center"/>
    </xf>
    <xf numFmtId="0" fontId="8" fillId="0" borderId="1" xfId="2" applyFont="1" applyAlignment="1">
      <alignment horizontal="right" vertical="center"/>
    </xf>
    <xf numFmtId="172" fontId="8" fillId="3" borderId="6" xfId="6" applyNumberFormat="1" applyFont="1" applyFill="1" applyBorder="1" applyAlignment="1">
      <alignment horizontal="right" vertical="center"/>
    </xf>
    <xf numFmtId="172" fontId="8" fillId="0" borderId="6" xfId="6" applyNumberFormat="1" applyFont="1" applyBorder="1" applyAlignment="1">
      <alignment horizontal="right" vertical="center"/>
    </xf>
    <xf numFmtId="172" fontId="5" fillId="0" borderId="1" xfId="2" applyNumberFormat="1" applyFont="1" applyAlignment="1">
      <alignment horizontal="right" vertical="center"/>
    </xf>
    <xf numFmtId="172" fontId="4" fillId="0" borderId="1" xfId="2" applyNumberFormat="1" applyFont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quotePrefix="1" applyNumberFormat="1" applyFont="1" applyFill="1" applyAlignment="1">
      <alignment horizontal="right" vertical="center"/>
    </xf>
    <xf numFmtId="172" fontId="10" fillId="0" borderId="1" xfId="3" quotePrefix="1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>
      <alignment vertical="center"/>
    </xf>
    <xf numFmtId="170" fontId="3" fillId="0" borderId="3" xfId="0" applyNumberFormat="1" applyFont="1" applyFill="1" applyBorder="1" applyAlignment="1">
      <alignment horizontal="right" vertical="center"/>
    </xf>
    <xf numFmtId="170" fontId="3" fillId="0" borderId="1" xfId="0" applyNumberFormat="1" applyFont="1" applyFill="1" applyBorder="1" applyAlignment="1">
      <alignment horizontal="right" vertical="center"/>
    </xf>
    <xf numFmtId="170" fontId="3" fillId="0" borderId="3" xfId="0" applyNumberFormat="1" applyFont="1" applyFill="1" applyBorder="1" applyAlignment="1">
      <alignment vertical="center"/>
    </xf>
    <xf numFmtId="170" fontId="3" fillId="0" borderId="0" xfId="0" applyNumberFormat="1" applyFont="1" applyFill="1" applyAlignment="1">
      <alignment horizontal="right" vertical="center"/>
    </xf>
    <xf numFmtId="38" fontId="3" fillId="0" borderId="1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6" fontId="8" fillId="0" borderId="1" xfId="1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72" fontId="8" fillId="3" borderId="1" xfId="2" applyNumberFormat="1" applyFont="1" applyFill="1" applyBorder="1" applyAlignment="1">
      <alignment horizontal="right" vertical="center"/>
    </xf>
    <xf numFmtId="169" fontId="8" fillId="2" borderId="2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3" fillId="0" borderId="6" xfId="0" applyNumberFormat="1" applyFont="1" applyFill="1" applyBorder="1" applyAlignment="1">
      <alignment horizontal="right" vertical="center"/>
    </xf>
    <xf numFmtId="0" fontId="10" fillId="0" borderId="1" xfId="1" applyFont="1" applyFill="1" applyAlignment="1">
      <alignment vertical="center"/>
    </xf>
    <xf numFmtId="0" fontId="10" fillId="0" borderId="1" xfId="2" applyFont="1" applyFill="1" applyAlignment="1">
      <alignment vertical="center"/>
    </xf>
    <xf numFmtId="166" fontId="10" fillId="0" borderId="6" xfId="2" applyNumberFormat="1" applyFont="1" applyFill="1" applyBorder="1" applyAlignment="1">
      <alignment vertical="center"/>
    </xf>
    <xf numFmtId="166" fontId="10" fillId="0" borderId="1" xfId="2" applyNumberFormat="1" applyFont="1" applyFill="1" applyAlignment="1">
      <alignment vertical="center"/>
    </xf>
    <xf numFmtId="0" fontId="8" fillId="0" borderId="1" xfId="2" applyFont="1" applyFill="1" applyAlignment="1">
      <alignment vertical="center"/>
    </xf>
    <xf numFmtId="0" fontId="8" fillId="0" borderId="1" xfId="3" applyFont="1" applyFill="1" applyAlignment="1">
      <alignment vertical="center"/>
    </xf>
    <xf numFmtId="0" fontId="10" fillId="0" borderId="1" xfId="2" applyFont="1" applyFill="1" applyAlignment="1">
      <alignment horizontal="left" vertical="center"/>
    </xf>
    <xf numFmtId="0" fontId="8" fillId="0" borderId="1" xfId="2" applyFont="1" applyFill="1" applyAlignment="1">
      <alignment horizontal="left" vertical="center"/>
    </xf>
    <xf numFmtId="0" fontId="8" fillId="0" borderId="1" xfId="2" applyFont="1" applyFill="1" applyAlignment="1">
      <alignment horizontal="center" vertical="center"/>
    </xf>
    <xf numFmtId="0" fontId="8" fillId="0" borderId="6" xfId="3" quotePrefix="1" applyFont="1" applyFill="1" applyBorder="1" applyAlignment="1">
      <alignment horizontal="left" vertical="center"/>
    </xf>
    <xf numFmtId="166" fontId="10" fillId="0" borderId="6" xfId="2" applyNumberFormat="1" applyFont="1" applyFill="1" applyBorder="1" applyAlignment="1">
      <alignment horizontal="left" vertical="center"/>
    </xf>
    <xf numFmtId="166" fontId="10" fillId="0" borderId="1" xfId="2" applyNumberFormat="1" applyFont="1" applyFill="1" applyAlignment="1">
      <alignment horizontal="left" vertical="center"/>
    </xf>
    <xf numFmtId="0" fontId="8" fillId="0" borderId="6" xfId="2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7" fontId="2" fillId="0" borderId="0" xfId="0" applyNumberFormat="1" applyFont="1" applyFill="1" applyAlignment="1">
      <alignment horizontal="left" vertical="center"/>
    </xf>
    <xf numFmtId="37" fontId="2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0" fontId="10" fillId="0" borderId="1" xfId="3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0" fontId="3" fillId="0" borderId="0" xfId="0" applyNumberFormat="1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172" fontId="10" fillId="0" borderId="1" xfId="2" applyNumberFormat="1" applyFont="1" applyFill="1" applyAlignment="1">
      <alignment horizontal="right" vertical="top"/>
    </xf>
    <xf numFmtId="172" fontId="10" fillId="0" borderId="1" xfId="7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166" fontId="10" fillId="0" borderId="1" xfId="7" applyNumberFormat="1" applyFont="1" applyFill="1" applyAlignment="1">
      <alignment horizontal="right" vertical="center"/>
    </xf>
    <xf numFmtId="172" fontId="10" fillId="0" borderId="6" xfId="9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left" vertical="center"/>
    </xf>
    <xf numFmtId="0" fontId="3" fillId="0" borderId="0" xfId="0" quotePrefix="1" applyFont="1" applyFill="1" applyAlignment="1">
      <alignment vertical="center"/>
    </xf>
    <xf numFmtId="166" fontId="3" fillId="0" borderId="0" xfId="0" quotePrefix="1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66" fontId="2" fillId="0" borderId="0" xfId="0" quotePrefix="1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vertical="center"/>
    </xf>
    <xf numFmtId="168" fontId="3" fillId="3" borderId="2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9" fontId="3" fillId="3" borderId="2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70" fontId="3" fillId="3" borderId="3" xfId="0" applyNumberFormat="1" applyFont="1" applyFill="1" applyBorder="1" applyAlignment="1">
      <alignment horizontal="right" vertical="center"/>
    </xf>
    <xf numFmtId="170" fontId="3" fillId="3" borderId="1" xfId="0" applyNumberFormat="1" applyFont="1" applyFill="1" applyBorder="1" applyAlignment="1">
      <alignment horizontal="right" vertical="center"/>
    </xf>
    <xf numFmtId="170" fontId="3" fillId="3" borderId="3" xfId="0" applyNumberFormat="1" applyFont="1" applyFill="1" applyBorder="1" applyAlignment="1">
      <alignment vertical="center"/>
    </xf>
    <xf numFmtId="38" fontId="3" fillId="3" borderId="1" xfId="0" applyNumberFormat="1" applyFont="1" applyFill="1" applyBorder="1" applyAlignment="1">
      <alignment vertical="center"/>
    </xf>
    <xf numFmtId="172" fontId="8" fillId="3" borderId="1" xfId="1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71" fontId="3" fillId="0" borderId="0" xfId="0" applyNumberFormat="1" applyFont="1" applyFill="1" applyAlignment="1">
      <alignment vertical="center"/>
    </xf>
    <xf numFmtId="171" fontId="2" fillId="0" borderId="0" xfId="0" applyNumberFormat="1" applyFont="1" applyFill="1" applyAlignment="1">
      <alignment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right" vertical="center"/>
    </xf>
    <xf numFmtId="172" fontId="8" fillId="3" borderId="1" xfId="8" applyNumberFormat="1" applyFont="1" applyFill="1" applyAlignment="1">
      <alignment horizontal="right" vertical="center"/>
    </xf>
    <xf numFmtId="172" fontId="8" fillId="0" borderId="1" xfId="8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6" fontId="10" fillId="0" borderId="1" xfId="7" applyNumberFormat="1" applyFont="1" applyFill="1" applyAlignment="1">
      <alignment horizontal="right" vertical="center" wrapText="1"/>
    </xf>
    <xf numFmtId="166" fontId="2" fillId="0" borderId="0" xfId="0" quotePrefix="1" applyNumberFormat="1" applyFont="1" applyFill="1" applyAlignment="1">
      <alignment horizontal="right" vertical="center"/>
    </xf>
    <xf numFmtId="0" fontId="8" fillId="0" borderId="1" xfId="2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3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/>
    <xf numFmtId="169" fontId="3" fillId="2" borderId="6" xfId="0" applyNumberFormat="1" applyFont="1" applyFill="1" applyBorder="1" applyAlignment="1">
      <alignment vertical="center"/>
    </xf>
    <xf numFmtId="168" fontId="3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8" fillId="0" borderId="1" xfId="2" applyFont="1" applyAlignment="1">
      <alignment horizontal="center" vertical="center"/>
    </xf>
    <xf numFmtId="0" fontId="8" fillId="0" borderId="1" xfId="2" applyFont="1" applyAlignment="1">
      <alignment horizontal="left" vertical="center"/>
    </xf>
    <xf numFmtId="0" fontId="10" fillId="0" borderId="1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3" fillId="0" borderId="0" xfId="0" applyFont="1" applyFill="1" applyAlignment="1">
      <alignment horizontal="left" vertical="center"/>
    </xf>
    <xf numFmtId="164" fontId="10" fillId="0" borderId="1" xfId="14" applyFont="1" applyBorder="1" applyAlignment="1">
      <alignment vertical="center"/>
    </xf>
    <xf numFmtId="164" fontId="8" fillId="0" borderId="1" xfId="14" applyFont="1" applyBorder="1" applyAlignment="1">
      <alignment vertical="center"/>
    </xf>
    <xf numFmtId="164" fontId="8" fillId="0" borderId="1" xfId="2" applyNumberFormat="1" applyFont="1" applyAlignment="1">
      <alignment vertical="center"/>
    </xf>
    <xf numFmtId="168" fontId="7" fillId="0" borderId="0" xfId="0" applyNumberFormat="1" applyFont="1" applyAlignment="1"/>
    <xf numFmtId="164" fontId="14" fillId="0" borderId="0" xfId="14" applyFont="1" applyFill="1" applyAlignment="1"/>
    <xf numFmtId="164" fontId="7" fillId="0" borderId="0" xfId="0" applyNumberFormat="1" applyFont="1" applyFill="1" applyAlignment="1"/>
    <xf numFmtId="165" fontId="7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/>
    <xf numFmtId="0" fontId="10" fillId="0" borderId="1" xfId="2" applyFont="1" applyAlignment="1">
      <alignment horizontal="center" vertical="center"/>
    </xf>
    <xf numFmtId="172" fontId="10" fillId="0" borderId="1" xfId="2" applyNumberFormat="1" applyFont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8" fillId="0" borderId="1" xfId="2" applyFont="1" applyAlignment="1">
      <alignment horizontal="center" vertical="center"/>
    </xf>
    <xf numFmtId="0" fontId="8" fillId="0" borderId="1" xfId="2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vertical="center"/>
    </xf>
    <xf numFmtId="37" fontId="3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right" vertical="center"/>
    </xf>
    <xf numFmtId="171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left" vertical="center"/>
    </xf>
    <xf numFmtId="166" fontId="3" fillId="0" borderId="2" xfId="0" applyNumberFormat="1" applyFont="1" applyFill="1" applyBorder="1" applyAlignment="1">
      <alignment horizontal="right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37" fontId="2" fillId="0" borderId="2" xfId="0" applyNumberFormat="1" applyFont="1" applyFill="1" applyBorder="1" applyAlignment="1">
      <alignment horizontal="left" vertical="center"/>
    </xf>
    <xf numFmtId="37" fontId="3" fillId="0" borderId="2" xfId="0" applyNumberFormat="1" applyFont="1" applyFill="1" applyBorder="1" applyAlignment="1">
      <alignment horizontal="left" vertical="center" wrapText="1"/>
    </xf>
  </cellXfs>
  <cellStyles count="15">
    <cellStyle name="Comma" xfId="14" builtinId="3"/>
    <cellStyle name="Comma 2" xfId="12" xr:uid="{D9ED4E1D-79EE-44D0-8979-B2787E6561A1}"/>
    <cellStyle name="Comma 2 2" xfId="10" xr:uid="{8B696673-D2B4-4737-8157-BDE62E712BDF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riphornS/Desktop/&#21942;&#26989;&#37096;/&#28023;&#22806;&#23376;&#20250;&#31038;&#26376;&#27425;&#23455;&#32318;/&#36939;&#29992;&#35336;&#30011;/84&#19978;/&#9316;&#20491;&#21029;&#35336;&#30011;%20&#20462;&#27491;/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95A-7D5C-4DA0-BFC1-F3FFF6D35B08}">
  <sheetPr>
    <tabColor theme="9" tint="-0.249977111117893"/>
  </sheetPr>
  <dimension ref="A1:Z161"/>
  <sheetViews>
    <sheetView showZeros="0" topLeftCell="H113" zoomScaleNormal="100" zoomScaleSheetLayoutView="90" zoomScalePageLayoutView="90" workbookViewId="0">
      <selection activeCell="T126" sqref="T126"/>
    </sheetView>
  </sheetViews>
  <sheetFormatPr defaultColWidth="9.140625" defaultRowHeight="16.5" customHeight="1"/>
  <cols>
    <col min="1" max="1" width="1.7109375" style="122" customWidth="1"/>
    <col min="2" max="6" width="1.7109375" style="42" customWidth="1"/>
    <col min="7" max="7" width="27.85546875" style="42" customWidth="1"/>
    <col min="8" max="8" width="5.140625" style="198" customWidth="1"/>
    <col min="9" max="9" width="0.7109375" style="198" customWidth="1"/>
    <col min="10" max="10" width="14.28515625" style="198" customWidth="1"/>
    <col min="11" max="11" width="0.7109375" style="198" customWidth="1"/>
    <col min="12" max="12" width="13.7109375" style="198" bestFit="1" customWidth="1"/>
    <col min="13" max="13" width="0.7109375" style="198" customWidth="1"/>
    <col min="14" max="14" width="13.7109375" style="44" bestFit="1" customWidth="1"/>
    <col min="15" max="15" width="0.7109375" style="44" customWidth="1"/>
    <col min="16" max="16" width="14.28515625" style="44" customWidth="1"/>
    <col min="17" max="17" width="9.140625" style="42"/>
    <col min="18" max="21" width="16.28515625" style="228" bestFit="1" customWidth="1"/>
    <col min="22" max="22" width="5.140625" style="42" customWidth="1"/>
    <col min="23" max="26" width="16.28515625" style="42" bestFit="1" customWidth="1"/>
    <col min="27" max="16384" width="9.140625" style="42"/>
  </cols>
  <sheetData>
    <row r="1" spans="1:21" s="31" customFormat="1" ht="16.5" customHeight="1">
      <c r="A1" s="118" t="s">
        <v>0</v>
      </c>
      <c r="H1" s="214"/>
      <c r="I1" s="214"/>
      <c r="J1" s="214"/>
      <c r="K1" s="214"/>
      <c r="L1" s="214"/>
      <c r="M1" s="214"/>
      <c r="N1" s="32"/>
      <c r="O1" s="32"/>
      <c r="P1" s="32"/>
      <c r="R1" s="227"/>
      <c r="S1" s="227"/>
      <c r="T1" s="227"/>
      <c r="U1" s="227"/>
    </row>
    <row r="2" spans="1:21" s="31" customFormat="1" ht="16.5" customHeight="1">
      <c r="A2" s="119" t="s">
        <v>1</v>
      </c>
      <c r="H2" s="214"/>
      <c r="I2" s="214"/>
      <c r="J2" s="214"/>
      <c r="K2" s="214"/>
      <c r="L2" s="214"/>
      <c r="M2" s="214"/>
      <c r="N2" s="32"/>
      <c r="O2" s="32"/>
      <c r="P2" s="32"/>
      <c r="R2" s="227"/>
      <c r="S2" s="227"/>
      <c r="T2" s="227"/>
      <c r="U2" s="227"/>
    </row>
    <row r="3" spans="1:21" s="31" customFormat="1" ht="16.5" customHeight="1">
      <c r="A3" s="120" t="s">
        <v>2</v>
      </c>
      <c r="B3" s="33"/>
      <c r="C3" s="33"/>
      <c r="D3" s="33"/>
      <c r="E3" s="33"/>
      <c r="F3" s="33"/>
      <c r="G3" s="33"/>
      <c r="H3" s="211"/>
      <c r="I3" s="211"/>
      <c r="J3" s="211"/>
      <c r="K3" s="211"/>
      <c r="L3" s="211"/>
      <c r="M3" s="211"/>
      <c r="N3" s="34"/>
      <c r="O3" s="34"/>
      <c r="P3" s="34"/>
      <c r="R3" s="227"/>
      <c r="S3" s="227"/>
      <c r="T3" s="227"/>
      <c r="U3" s="227"/>
    </row>
    <row r="4" spans="1:21" s="31" customFormat="1" ht="16.5" customHeight="1">
      <c r="A4" s="121"/>
      <c r="H4" s="214"/>
      <c r="I4" s="214"/>
      <c r="J4" s="214"/>
      <c r="K4" s="214"/>
      <c r="L4" s="214"/>
      <c r="M4" s="214"/>
      <c r="N4" s="32"/>
      <c r="O4" s="32"/>
      <c r="P4" s="32"/>
      <c r="R4" s="227"/>
      <c r="S4" s="227"/>
      <c r="T4" s="227"/>
      <c r="U4" s="227"/>
    </row>
    <row r="5" spans="1:21" s="31" customFormat="1" ht="16.5" customHeight="1">
      <c r="A5" s="121"/>
      <c r="H5" s="214"/>
      <c r="I5" s="214"/>
      <c r="J5" s="214"/>
      <c r="K5" s="214"/>
      <c r="L5" s="214"/>
      <c r="M5" s="214"/>
      <c r="N5" s="32"/>
      <c r="O5" s="32"/>
      <c r="P5" s="32"/>
      <c r="R5" s="227"/>
      <c r="S5" s="227"/>
      <c r="T5" s="227"/>
      <c r="U5" s="227"/>
    </row>
    <row r="6" spans="1:21" s="31" customFormat="1" ht="16.5" customHeight="1">
      <c r="A6" s="119"/>
      <c r="H6" s="214"/>
      <c r="I6" s="214"/>
      <c r="J6" s="235" t="s">
        <v>3</v>
      </c>
      <c r="K6" s="235"/>
      <c r="L6" s="235"/>
      <c r="M6" s="214"/>
      <c r="N6" s="236" t="s">
        <v>4</v>
      </c>
      <c r="O6" s="236"/>
      <c r="P6" s="236"/>
      <c r="R6" s="227"/>
      <c r="S6" s="227"/>
      <c r="T6" s="227"/>
      <c r="U6" s="227"/>
    </row>
    <row r="7" spans="1:21" s="31" customFormat="1" ht="16.5" customHeight="1">
      <c r="A7" s="119"/>
      <c r="H7" s="214"/>
      <c r="I7" s="214"/>
      <c r="J7" s="237" t="s">
        <v>5</v>
      </c>
      <c r="K7" s="238"/>
      <c r="L7" s="238"/>
      <c r="M7" s="35"/>
      <c r="N7" s="237" t="s">
        <v>5</v>
      </c>
      <c r="O7" s="238"/>
      <c r="P7" s="238"/>
      <c r="R7" s="227"/>
      <c r="S7" s="227"/>
      <c r="T7" s="227"/>
      <c r="U7" s="227"/>
    </row>
    <row r="8" spans="1:21" s="31" customFormat="1" ht="16.5" customHeight="1">
      <c r="A8" s="119"/>
      <c r="H8" s="214"/>
      <c r="I8" s="214"/>
      <c r="J8" s="36" t="s">
        <v>6</v>
      </c>
      <c r="K8" s="36"/>
      <c r="L8" s="36" t="s">
        <v>7</v>
      </c>
      <c r="M8" s="32"/>
      <c r="N8" s="36" t="s">
        <v>6</v>
      </c>
      <c r="O8" s="36"/>
      <c r="P8" s="36" t="s">
        <v>7</v>
      </c>
      <c r="R8" s="227"/>
      <c r="S8" s="227"/>
      <c r="T8" s="227"/>
      <c r="U8" s="227"/>
    </row>
    <row r="9" spans="1:21" s="31" customFormat="1" ht="16.5" customHeight="1">
      <c r="A9" s="119"/>
      <c r="H9" s="214"/>
      <c r="I9" s="214"/>
      <c r="J9" s="37" t="s">
        <v>8</v>
      </c>
      <c r="K9" s="37"/>
      <c r="L9" s="37" t="s">
        <v>9</v>
      </c>
      <c r="M9" s="38"/>
      <c r="N9" s="37" t="s">
        <v>8</v>
      </c>
      <c r="O9" s="37"/>
      <c r="P9" s="37" t="s">
        <v>9</v>
      </c>
      <c r="R9" s="227"/>
      <c r="S9" s="227"/>
      <c r="T9" s="227"/>
      <c r="U9" s="227"/>
    </row>
    <row r="10" spans="1:21" s="31" customFormat="1" ht="16.5" customHeight="1">
      <c r="A10" s="119"/>
      <c r="H10" s="214"/>
      <c r="I10" s="214"/>
      <c r="J10" s="37" t="s">
        <v>10</v>
      </c>
      <c r="K10" s="37"/>
      <c r="L10" s="37" t="s">
        <v>11</v>
      </c>
      <c r="M10" s="38"/>
      <c r="N10" s="37" t="s">
        <v>10</v>
      </c>
      <c r="O10" s="37"/>
      <c r="P10" s="37" t="s">
        <v>11</v>
      </c>
      <c r="R10" s="227"/>
      <c r="S10" s="227"/>
      <c r="T10" s="227"/>
      <c r="U10" s="227"/>
    </row>
    <row r="11" spans="1:21" s="31" customFormat="1" ht="16.5" customHeight="1">
      <c r="A11" s="119"/>
      <c r="H11" s="39" t="s">
        <v>12</v>
      </c>
      <c r="I11" s="214"/>
      <c r="J11" s="40" t="s">
        <v>13</v>
      </c>
      <c r="K11" s="36"/>
      <c r="L11" s="40" t="s">
        <v>13</v>
      </c>
      <c r="M11" s="36"/>
      <c r="N11" s="40" t="s">
        <v>13</v>
      </c>
      <c r="O11" s="36"/>
      <c r="P11" s="40" t="s">
        <v>13</v>
      </c>
      <c r="R11" s="227"/>
      <c r="S11" s="227"/>
      <c r="T11" s="227"/>
      <c r="U11" s="227"/>
    </row>
    <row r="12" spans="1:21" s="31" customFormat="1" ht="16.5" customHeight="1">
      <c r="A12" s="119"/>
      <c r="H12" s="214"/>
      <c r="I12" s="214"/>
      <c r="J12" s="41"/>
      <c r="K12" s="32"/>
      <c r="L12" s="32"/>
      <c r="M12" s="214"/>
      <c r="N12" s="41"/>
      <c r="O12" s="32"/>
      <c r="P12" s="32"/>
      <c r="R12" s="227"/>
      <c r="S12" s="227"/>
      <c r="T12" s="227"/>
      <c r="U12" s="227"/>
    </row>
    <row r="13" spans="1:21" ht="16.5" customHeight="1">
      <c r="A13" s="121" t="s">
        <v>14</v>
      </c>
      <c r="H13" s="212"/>
      <c r="I13" s="212"/>
      <c r="J13" s="43"/>
      <c r="K13" s="44"/>
      <c r="L13" s="44"/>
      <c r="M13" s="212"/>
      <c r="N13" s="43"/>
      <c r="R13" s="227"/>
      <c r="S13" s="227"/>
      <c r="T13" s="227"/>
      <c r="U13" s="227"/>
    </row>
    <row r="14" spans="1:21" ht="16.5" customHeight="1">
      <c r="E14" s="45"/>
      <c r="H14" s="212"/>
      <c r="I14" s="212"/>
      <c r="J14" s="43"/>
      <c r="K14" s="44"/>
      <c r="L14" s="44"/>
      <c r="M14" s="212"/>
      <c r="N14" s="43"/>
      <c r="R14" s="227"/>
      <c r="S14" s="227"/>
      <c r="T14" s="227"/>
      <c r="U14" s="227"/>
    </row>
    <row r="15" spans="1:21" ht="16.5" customHeight="1">
      <c r="A15" s="121" t="s">
        <v>15</v>
      </c>
      <c r="B15" s="45"/>
      <c r="E15" s="45"/>
      <c r="H15" s="212"/>
      <c r="I15" s="212"/>
      <c r="J15" s="46"/>
      <c r="K15" s="44"/>
      <c r="L15" s="47"/>
      <c r="M15" s="212"/>
      <c r="N15" s="46"/>
      <c r="P15" s="47"/>
      <c r="R15" s="227"/>
      <c r="S15" s="227"/>
      <c r="T15" s="227"/>
      <c r="U15" s="227"/>
    </row>
    <row r="16" spans="1:21" ht="16.5" customHeight="1">
      <c r="A16" s="119"/>
      <c r="B16" s="45"/>
      <c r="E16" s="45"/>
      <c r="H16" s="212"/>
      <c r="I16" s="212"/>
      <c r="J16" s="43"/>
      <c r="K16" s="44"/>
      <c r="L16" s="44"/>
      <c r="M16" s="212"/>
      <c r="N16" s="43"/>
      <c r="R16" s="227"/>
      <c r="S16" s="227"/>
      <c r="T16" s="227"/>
      <c r="U16" s="227"/>
    </row>
    <row r="17" spans="1:26" ht="16.5" customHeight="1">
      <c r="A17" s="123" t="s">
        <v>16</v>
      </c>
      <c r="H17" s="212"/>
      <c r="I17" s="212"/>
      <c r="J17" s="43">
        <v>238688477</v>
      </c>
      <c r="K17" s="44"/>
      <c r="L17" s="44">
        <v>552742896</v>
      </c>
      <c r="M17" s="44"/>
      <c r="N17" s="43">
        <v>209843950</v>
      </c>
      <c r="O17" s="212"/>
      <c r="P17" s="44">
        <v>544186255</v>
      </c>
      <c r="R17" s="227"/>
      <c r="S17" s="227"/>
      <c r="T17" s="227"/>
      <c r="U17" s="227"/>
      <c r="W17" s="229"/>
      <c r="X17" s="229"/>
      <c r="Y17" s="229"/>
      <c r="Z17" s="229"/>
    </row>
    <row r="18" spans="1:26" ht="16.5" customHeight="1">
      <c r="A18" s="123" t="s">
        <v>17</v>
      </c>
      <c r="E18" s="45"/>
      <c r="H18" s="212">
        <v>7</v>
      </c>
      <c r="I18" s="212"/>
      <c r="J18" s="43">
        <v>738675876</v>
      </c>
      <c r="K18" s="44"/>
      <c r="L18" s="44">
        <v>698082375</v>
      </c>
      <c r="M18" s="44"/>
      <c r="N18" s="43">
        <v>612396734</v>
      </c>
      <c r="O18" s="212"/>
      <c r="P18" s="44">
        <v>622500777</v>
      </c>
      <c r="R18" s="227"/>
      <c r="S18" s="227"/>
      <c r="T18" s="227"/>
      <c r="U18" s="227"/>
      <c r="W18" s="229"/>
      <c r="X18" s="229"/>
      <c r="Y18" s="229"/>
      <c r="Z18" s="229"/>
    </row>
    <row r="19" spans="1:26" ht="16.5" customHeight="1">
      <c r="A19" s="123" t="s">
        <v>18</v>
      </c>
      <c r="E19" s="45"/>
      <c r="H19" s="212"/>
      <c r="I19" s="212"/>
      <c r="J19" s="43">
        <v>0</v>
      </c>
      <c r="K19" s="44"/>
      <c r="L19" s="44">
        <v>5684804</v>
      </c>
      <c r="M19" s="44"/>
      <c r="N19" s="43">
        <v>0</v>
      </c>
      <c r="O19" s="212"/>
      <c r="P19" s="44">
        <v>5684804</v>
      </c>
      <c r="R19" s="227"/>
      <c r="S19" s="227"/>
      <c r="T19" s="227"/>
      <c r="U19" s="227"/>
      <c r="W19" s="229"/>
      <c r="X19" s="229"/>
      <c r="Y19" s="229"/>
      <c r="Z19" s="229"/>
    </row>
    <row r="20" spans="1:26" ht="16.5" customHeight="1">
      <c r="A20" s="122" t="s">
        <v>19</v>
      </c>
      <c r="H20" s="212">
        <v>8</v>
      </c>
      <c r="I20" s="212"/>
      <c r="J20" s="43">
        <v>3518938</v>
      </c>
      <c r="K20" s="44"/>
      <c r="L20" s="44">
        <v>9790784</v>
      </c>
      <c r="M20" s="44"/>
      <c r="N20" s="43">
        <v>2439991</v>
      </c>
      <c r="O20" s="212"/>
      <c r="P20" s="44">
        <v>9630489</v>
      </c>
      <c r="W20" s="229"/>
      <c r="X20" s="229"/>
      <c r="Y20" s="229"/>
      <c r="Z20" s="229"/>
    </row>
    <row r="21" spans="1:26" ht="16.5" customHeight="1">
      <c r="A21" s="122" t="s">
        <v>20</v>
      </c>
      <c r="E21" s="45"/>
      <c r="H21" s="212">
        <v>18</v>
      </c>
      <c r="I21" s="212"/>
      <c r="J21" s="43">
        <v>0</v>
      </c>
      <c r="K21" s="44"/>
      <c r="L21" s="44">
        <v>0</v>
      </c>
      <c r="M21" s="44"/>
      <c r="N21" s="43">
        <v>123188075</v>
      </c>
      <c r="O21" s="212"/>
      <c r="P21" s="44">
        <v>87323303</v>
      </c>
      <c r="W21" s="229"/>
      <c r="X21" s="229"/>
      <c r="Y21" s="229"/>
      <c r="Z21" s="229"/>
    </row>
    <row r="22" spans="1:26" ht="16.5" customHeight="1">
      <c r="A22" s="122" t="s">
        <v>21</v>
      </c>
      <c r="E22" s="45"/>
      <c r="H22" s="212">
        <v>18</v>
      </c>
      <c r="I22" s="212"/>
      <c r="J22" s="43">
        <v>25000000</v>
      </c>
      <c r="K22" s="44"/>
      <c r="L22" s="44">
        <v>0</v>
      </c>
      <c r="M22" s="44"/>
      <c r="N22" s="43">
        <v>25000000</v>
      </c>
      <c r="O22" s="212"/>
      <c r="P22" s="44">
        <v>0</v>
      </c>
      <c r="W22" s="229"/>
      <c r="X22" s="229"/>
      <c r="Y22" s="229"/>
      <c r="Z22" s="229"/>
    </row>
    <row r="23" spans="1:26" ht="16.5" customHeight="1">
      <c r="A23" s="122" t="s">
        <v>22</v>
      </c>
      <c r="E23" s="45"/>
      <c r="H23" s="212"/>
      <c r="I23" s="212"/>
      <c r="J23" s="43">
        <v>2378036</v>
      </c>
      <c r="K23" s="44"/>
      <c r="L23" s="44">
        <v>2373180</v>
      </c>
      <c r="M23" s="44"/>
      <c r="N23" s="43">
        <v>2378036</v>
      </c>
      <c r="O23" s="212"/>
      <c r="P23" s="44">
        <v>2373180</v>
      </c>
      <c r="W23" s="229"/>
      <c r="X23" s="229"/>
      <c r="Y23" s="229"/>
      <c r="Z23" s="229"/>
    </row>
    <row r="24" spans="1:26" ht="16.5" customHeight="1">
      <c r="A24" s="122" t="s">
        <v>23</v>
      </c>
      <c r="H24" s="212"/>
      <c r="I24" s="212"/>
      <c r="J24" s="49">
        <v>22573809</v>
      </c>
      <c r="K24" s="44"/>
      <c r="L24" s="50">
        <v>11668799</v>
      </c>
      <c r="M24" s="44"/>
      <c r="N24" s="49">
        <v>15490589</v>
      </c>
      <c r="O24" s="212"/>
      <c r="P24" s="50">
        <v>6772756</v>
      </c>
      <c r="W24" s="229"/>
      <c r="X24" s="229"/>
      <c r="Y24" s="229"/>
      <c r="Z24" s="229"/>
    </row>
    <row r="25" spans="1:26" ht="16.5" customHeight="1">
      <c r="E25" s="45"/>
      <c r="H25" s="212"/>
      <c r="I25" s="212"/>
      <c r="J25" s="43"/>
      <c r="K25" s="44"/>
      <c r="L25" s="44"/>
      <c r="M25" s="44"/>
      <c r="N25" s="43"/>
      <c r="O25" s="212"/>
      <c r="W25" s="229"/>
      <c r="X25" s="229"/>
      <c r="Y25" s="229"/>
      <c r="Z25" s="229"/>
    </row>
    <row r="26" spans="1:26" ht="16.5" customHeight="1">
      <c r="A26" s="124" t="s">
        <v>24</v>
      </c>
      <c r="H26" s="212"/>
      <c r="I26" s="212"/>
      <c r="J26" s="49">
        <f>SUM(J17:J25)</f>
        <v>1030835136</v>
      </c>
      <c r="K26" s="44"/>
      <c r="L26" s="50">
        <f>SUM(L17:L25)</f>
        <v>1280342838</v>
      </c>
      <c r="M26" s="44"/>
      <c r="N26" s="49">
        <f>SUM(N17:N25)</f>
        <v>990737375</v>
      </c>
      <c r="O26" s="212"/>
      <c r="P26" s="50">
        <f>SUM(P17:P25)</f>
        <v>1278471564</v>
      </c>
      <c r="W26" s="229"/>
      <c r="X26" s="229"/>
      <c r="Y26" s="229"/>
      <c r="Z26" s="229"/>
    </row>
    <row r="27" spans="1:26" ht="16.5" customHeight="1">
      <c r="H27" s="212"/>
      <c r="I27" s="212"/>
      <c r="J27" s="43"/>
      <c r="K27" s="44"/>
      <c r="L27" s="44"/>
      <c r="M27" s="44"/>
      <c r="N27" s="43"/>
      <c r="O27" s="212"/>
      <c r="W27" s="229"/>
      <c r="X27" s="229"/>
      <c r="Y27" s="229"/>
      <c r="Z27" s="229"/>
    </row>
    <row r="28" spans="1:26" ht="16.5" customHeight="1">
      <c r="A28" s="124" t="s">
        <v>25</v>
      </c>
      <c r="H28" s="212"/>
      <c r="I28" s="212"/>
      <c r="J28" s="43"/>
      <c r="K28" s="44"/>
      <c r="L28" s="44"/>
      <c r="M28" s="44"/>
      <c r="N28" s="43"/>
      <c r="O28" s="212"/>
      <c r="W28" s="229"/>
      <c r="X28" s="229"/>
      <c r="Y28" s="229"/>
      <c r="Z28" s="229"/>
    </row>
    <row r="29" spans="1:26" ht="16.5" customHeight="1">
      <c r="A29" s="119"/>
      <c r="H29" s="212"/>
      <c r="I29" s="212"/>
      <c r="J29" s="43"/>
      <c r="K29" s="44"/>
      <c r="L29" s="44"/>
      <c r="M29" s="44"/>
      <c r="N29" s="43"/>
      <c r="O29" s="212"/>
      <c r="W29" s="229"/>
      <c r="X29" s="229"/>
      <c r="Y29" s="229"/>
      <c r="Z29" s="229"/>
    </row>
    <row r="30" spans="1:26" ht="16.5" customHeight="1">
      <c r="A30" s="125" t="s">
        <v>26</v>
      </c>
      <c r="H30" s="212"/>
      <c r="I30" s="212"/>
      <c r="J30" s="112">
        <v>94709826</v>
      </c>
      <c r="K30" s="44"/>
      <c r="L30" s="44">
        <v>87129826</v>
      </c>
      <c r="M30" s="44"/>
      <c r="N30" s="43">
        <v>84192326</v>
      </c>
      <c r="O30" s="212"/>
      <c r="P30" s="44">
        <v>83819826</v>
      </c>
      <c r="W30" s="229"/>
      <c r="X30" s="229"/>
      <c r="Y30" s="229"/>
      <c r="Z30" s="229"/>
    </row>
    <row r="31" spans="1:26" ht="16.5" customHeight="1">
      <c r="A31" s="125" t="s">
        <v>27</v>
      </c>
      <c r="H31" s="212"/>
      <c r="I31" s="212"/>
      <c r="J31" s="112">
        <v>0</v>
      </c>
      <c r="K31" s="44"/>
      <c r="L31" s="44">
        <v>3649096</v>
      </c>
      <c r="M31" s="44"/>
      <c r="N31" s="43">
        <v>0</v>
      </c>
      <c r="O31" s="212"/>
      <c r="P31" s="44">
        <v>3649096</v>
      </c>
      <c r="W31" s="229"/>
      <c r="X31" s="229"/>
      <c r="Y31" s="229"/>
      <c r="Z31" s="229"/>
    </row>
    <row r="32" spans="1:26" ht="16.5" customHeight="1">
      <c r="A32" s="125" t="s">
        <v>28</v>
      </c>
      <c r="H32" s="212">
        <v>9</v>
      </c>
      <c r="I32" s="212"/>
      <c r="J32" s="112">
        <v>0</v>
      </c>
      <c r="K32" s="44"/>
      <c r="L32" s="44">
        <v>0</v>
      </c>
      <c r="M32" s="44"/>
      <c r="N32" s="43">
        <v>64134575</v>
      </c>
      <c r="O32" s="212"/>
      <c r="P32" s="44">
        <v>13624575</v>
      </c>
      <c r="W32" s="229"/>
      <c r="X32" s="229"/>
      <c r="Y32" s="229"/>
      <c r="Z32" s="229"/>
    </row>
    <row r="33" spans="1:26" ht="16.5" customHeight="1">
      <c r="A33" s="125" t="s">
        <v>29</v>
      </c>
      <c r="H33" s="212">
        <v>9</v>
      </c>
      <c r="I33" s="212"/>
      <c r="J33" s="112">
        <v>93851269</v>
      </c>
      <c r="K33" s="44"/>
      <c r="L33" s="44">
        <v>0</v>
      </c>
      <c r="M33" s="44"/>
      <c r="N33" s="43">
        <v>95000040</v>
      </c>
      <c r="O33" s="212"/>
      <c r="P33" s="44">
        <v>0</v>
      </c>
      <c r="W33" s="229"/>
      <c r="X33" s="229"/>
      <c r="Y33" s="229"/>
      <c r="Z33" s="229"/>
    </row>
    <row r="34" spans="1:26" ht="16.5" customHeight="1">
      <c r="A34" s="125" t="s">
        <v>30</v>
      </c>
      <c r="H34" s="212">
        <v>10</v>
      </c>
      <c r="I34" s="212"/>
      <c r="J34" s="112">
        <v>267847115</v>
      </c>
      <c r="K34" s="44"/>
      <c r="L34" s="44">
        <v>172268548</v>
      </c>
      <c r="M34" s="44"/>
      <c r="N34" s="43">
        <v>266438799</v>
      </c>
      <c r="O34" s="212"/>
      <c r="P34" s="44">
        <v>170785031</v>
      </c>
      <c r="W34" s="229"/>
      <c r="X34" s="229"/>
      <c r="Y34" s="229"/>
      <c r="Z34" s="229"/>
    </row>
    <row r="35" spans="1:26" ht="16.5" customHeight="1">
      <c r="A35" s="125" t="s">
        <v>31</v>
      </c>
      <c r="H35" s="212">
        <v>10</v>
      </c>
      <c r="I35" s="212"/>
      <c r="J35" s="112">
        <v>20019935</v>
      </c>
      <c r="K35" s="44"/>
      <c r="L35" s="44">
        <v>17494872</v>
      </c>
      <c r="M35" s="44"/>
      <c r="N35" s="43">
        <v>17444012</v>
      </c>
      <c r="O35" s="212"/>
      <c r="P35" s="44">
        <v>17494872</v>
      </c>
      <c r="W35" s="229"/>
      <c r="X35" s="229"/>
      <c r="Y35" s="229"/>
      <c r="Z35" s="229"/>
    </row>
    <row r="36" spans="1:26" ht="16.5" customHeight="1">
      <c r="A36" s="125" t="s">
        <v>32</v>
      </c>
      <c r="H36" s="212">
        <v>10</v>
      </c>
      <c r="I36" s="212"/>
      <c r="J36" s="112">
        <v>4465029</v>
      </c>
      <c r="K36" s="44"/>
      <c r="L36" s="44">
        <v>4434249</v>
      </c>
      <c r="M36" s="44"/>
      <c r="N36" s="43">
        <v>4407613</v>
      </c>
      <c r="O36" s="212"/>
      <c r="P36" s="44">
        <v>4414977</v>
      </c>
      <c r="W36" s="229"/>
      <c r="X36" s="229"/>
      <c r="Y36" s="229"/>
      <c r="Z36" s="229"/>
    </row>
    <row r="37" spans="1:26" ht="16.5" customHeight="1">
      <c r="A37" s="125" t="s">
        <v>33</v>
      </c>
      <c r="H37" s="212"/>
      <c r="I37" s="212"/>
      <c r="J37" s="112">
        <v>21023358</v>
      </c>
      <c r="K37" s="44"/>
      <c r="L37" s="44">
        <v>21295065</v>
      </c>
      <c r="M37" s="44"/>
      <c r="N37" s="43">
        <v>10782904</v>
      </c>
      <c r="O37" s="212"/>
      <c r="P37" s="44">
        <v>10635004</v>
      </c>
      <c r="W37" s="229"/>
      <c r="X37" s="229"/>
      <c r="Y37" s="229"/>
      <c r="Z37" s="229"/>
    </row>
    <row r="38" spans="1:26" ht="16.5" customHeight="1">
      <c r="A38" s="122" t="s">
        <v>34</v>
      </c>
      <c r="H38" s="212">
        <v>0</v>
      </c>
      <c r="I38" s="212"/>
      <c r="J38" s="49">
        <v>3421268</v>
      </c>
      <c r="K38" s="44"/>
      <c r="L38" s="50">
        <v>3764890</v>
      </c>
      <c r="M38" s="44"/>
      <c r="N38" s="49">
        <v>1981459</v>
      </c>
      <c r="O38" s="212"/>
      <c r="P38" s="50">
        <v>1980659</v>
      </c>
      <c r="W38" s="229"/>
      <c r="X38" s="229"/>
      <c r="Y38" s="229"/>
      <c r="Z38" s="229"/>
    </row>
    <row r="39" spans="1:26" ht="16.5" customHeight="1">
      <c r="E39" s="45"/>
      <c r="H39" s="212"/>
      <c r="I39" s="212"/>
      <c r="J39" s="43"/>
      <c r="K39" s="44"/>
      <c r="L39" s="44"/>
      <c r="M39" s="44"/>
      <c r="N39" s="43"/>
      <c r="O39" s="212"/>
      <c r="W39" s="229"/>
      <c r="X39" s="229"/>
      <c r="Y39" s="229"/>
      <c r="Z39" s="229"/>
    </row>
    <row r="40" spans="1:26" ht="16.5" customHeight="1">
      <c r="A40" s="124" t="s">
        <v>35</v>
      </c>
      <c r="H40" s="212"/>
      <c r="I40" s="212"/>
      <c r="J40" s="49">
        <f>SUM(J30:J39)</f>
        <v>505337800</v>
      </c>
      <c r="K40" s="44"/>
      <c r="L40" s="50">
        <f>SUM(L30:L39)</f>
        <v>310036546</v>
      </c>
      <c r="M40" s="44"/>
      <c r="N40" s="49">
        <f>SUM(N30:N39)</f>
        <v>544381728</v>
      </c>
      <c r="O40" s="212"/>
      <c r="P40" s="50">
        <f>SUM(P30:P39)</f>
        <v>306404040</v>
      </c>
      <c r="W40" s="229"/>
      <c r="X40" s="229"/>
      <c r="Y40" s="229"/>
      <c r="Z40" s="229"/>
    </row>
    <row r="41" spans="1:26" ht="16.5" customHeight="1">
      <c r="A41" s="123"/>
      <c r="H41" s="212"/>
      <c r="I41" s="212"/>
      <c r="J41" s="43"/>
      <c r="K41" s="44"/>
      <c r="L41" s="44"/>
      <c r="M41" s="44"/>
      <c r="N41" s="43"/>
      <c r="O41" s="212"/>
      <c r="W41" s="229"/>
      <c r="X41" s="229"/>
      <c r="Y41" s="229"/>
      <c r="Z41" s="229"/>
    </row>
    <row r="42" spans="1:26" ht="16.5" customHeight="1" thickBot="1">
      <c r="A42" s="119" t="s">
        <v>36</v>
      </c>
      <c r="H42" s="212"/>
      <c r="I42" s="212"/>
      <c r="J42" s="51">
        <f>SUM(J26+J40)</f>
        <v>1536172936</v>
      </c>
      <c r="K42" s="44"/>
      <c r="L42" s="52">
        <f>SUM(L26+L40)</f>
        <v>1590379384</v>
      </c>
      <c r="M42" s="44"/>
      <c r="N42" s="51">
        <f>SUM(N26+N40)</f>
        <v>1535119103</v>
      </c>
      <c r="O42" s="212"/>
      <c r="P42" s="52">
        <f>SUM(P26+P40)</f>
        <v>1584875604</v>
      </c>
      <c r="W42" s="229"/>
      <c r="X42" s="229"/>
      <c r="Y42" s="229"/>
      <c r="Z42" s="229"/>
    </row>
    <row r="43" spans="1:26" ht="16.5" customHeight="1" thickTop="1">
      <c r="A43" s="119"/>
      <c r="H43" s="212"/>
      <c r="I43" s="212"/>
      <c r="J43" s="44"/>
      <c r="K43" s="44"/>
      <c r="L43" s="44"/>
      <c r="M43" s="44"/>
      <c r="O43" s="212"/>
      <c r="W43" s="229"/>
      <c r="X43" s="229"/>
      <c r="Y43" s="229"/>
      <c r="Z43" s="229"/>
    </row>
    <row r="44" spans="1:26" ht="16.5" customHeight="1">
      <c r="A44" s="119"/>
      <c r="H44" s="212"/>
      <c r="I44" s="212"/>
      <c r="J44" s="44"/>
      <c r="K44" s="44"/>
      <c r="L44" s="44"/>
      <c r="M44" s="44"/>
      <c r="O44" s="212"/>
      <c r="W44" s="229"/>
      <c r="X44" s="229"/>
      <c r="Y44" s="229"/>
      <c r="Z44" s="229"/>
    </row>
    <row r="45" spans="1:26" ht="16.5" customHeight="1">
      <c r="A45" s="119"/>
      <c r="H45" s="212"/>
      <c r="I45" s="212"/>
      <c r="J45" s="44"/>
      <c r="K45" s="44"/>
      <c r="L45" s="44"/>
      <c r="M45" s="44"/>
      <c r="O45" s="212"/>
      <c r="W45" s="229"/>
      <c r="X45" s="229"/>
      <c r="Y45" s="229"/>
      <c r="Z45" s="229"/>
    </row>
    <row r="46" spans="1:26" ht="16.5" customHeight="1">
      <c r="A46" s="119"/>
      <c r="H46" s="212"/>
      <c r="I46" s="212"/>
      <c r="J46" s="44"/>
      <c r="K46" s="44"/>
      <c r="L46" s="44"/>
      <c r="M46" s="44"/>
      <c r="O46" s="212"/>
      <c r="W46" s="229"/>
      <c r="X46" s="229"/>
      <c r="Y46" s="229"/>
      <c r="Z46" s="229"/>
    </row>
    <row r="47" spans="1:26" ht="21.75" customHeight="1">
      <c r="A47" s="119"/>
      <c r="H47" s="212"/>
      <c r="I47" s="212"/>
      <c r="J47" s="44"/>
      <c r="K47" s="44"/>
      <c r="L47" s="44"/>
      <c r="M47" s="44"/>
      <c r="O47" s="212"/>
      <c r="W47" s="229"/>
      <c r="X47" s="229"/>
      <c r="Y47" s="229"/>
      <c r="Z47" s="229"/>
    </row>
    <row r="48" spans="1:26" s="48" customFormat="1" ht="16.5" customHeight="1">
      <c r="A48" s="239" t="s">
        <v>37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R48" s="228"/>
      <c r="S48" s="228"/>
      <c r="T48" s="228"/>
      <c r="U48" s="228"/>
      <c r="W48" s="229"/>
      <c r="X48" s="229"/>
      <c r="Y48" s="229"/>
      <c r="Z48" s="229"/>
    </row>
    <row r="49" spans="1:26" s="48" customFormat="1" ht="27.75" customHeight="1">
      <c r="A49" s="126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R49" s="228"/>
      <c r="S49" s="228"/>
      <c r="T49" s="228"/>
      <c r="U49" s="228"/>
      <c r="W49" s="229"/>
      <c r="X49" s="229"/>
      <c r="Y49" s="229"/>
      <c r="Z49" s="229"/>
    </row>
    <row r="50" spans="1:26" ht="21.95" customHeight="1">
      <c r="A50" s="127" t="s">
        <v>38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5"/>
      <c r="O50" s="55"/>
      <c r="P50" s="55"/>
      <c r="W50" s="229"/>
      <c r="X50" s="229"/>
      <c r="Y50" s="229"/>
      <c r="Z50" s="229"/>
    </row>
    <row r="51" spans="1:26" s="31" customFormat="1" ht="16.5" customHeight="1">
      <c r="A51" s="119" t="str">
        <f>A1</f>
        <v xml:space="preserve">PROEN Corp Public Company Limited </v>
      </c>
      <c r="H51" s="214"/>
      <c r="I51" s="214"/>
      <c r="J51" s="214"/>
      <c r="K51" s="214"/>
      <c r="L51" s="214"/>
      <c r="M51" s="214"/>
      <c r="N51" s="32"/>
      <c r="O51" s="32"/>
      <c r="P51" s="32"/>
      <c r="R51" s="228"/>
      <c r="S51" s="228"/>
      <c r="T51" s="228"/>
      <c r="U51" s="228"/>
      <c r="W51" s="229"/>
      <c r="X51" s="229"/>
      <c r="Y51" s="229"/>
      <c r="Z51" s="229"/>
    </row>
    <row r="52" spans="1:26" s="31" customFormat="1" ht="16.5" customHeight="1">
      <c r="A52" s="124" t="s">
        <v>39</v>
      </c>
      <c r="H52" s="214"/>
      <c r="I52" s="214"/>
      <c r="J52" s="214"/>
      <c r="K52" s="214"/>
      <c r="L52" s="214"/>
      <c r="M52" s="214"/>
      <c r="N52" s="32"/>
      <c r="O52" s="32"/>
      <c r="P52" s="32"/>
      <c r="R52" s="228"/>
      <c r="S52" s="228"/>
      <c r="T52" s="228"/>
      <c r="U52" s="228"/>
      <c r="W52" s="229"/>
      <c r="X52" s="229"/>
      <c r="Y52" s="229"/>
      <c r="Z52" s="229"/>
    </row>
    <row r="53" spans="1:26" s="31" customFormat="1" ht="16.5" customHeight="1">
      <c r="A53" s="128" t="str">
        <f>A3</f>
        <v>As at 30 June 2023</v>
      </c>
      <c r="B53" s="33"/>
      <c r="C53" s="33"/>
      <c r="D53" s="33"/>
      <c r="E53" s="33"/>
      <c r="F53" s="33"/>
      <c r="G53" s="33"/>
      <c r="H53" s="211"/>
      <c r="I53" s="211"/>
      <c r="J53" s="211"/>
      <c r="K53" s="211"/>
      <c r="L53" s="211"/>
      <c r="M53" s="211"/>
      <c r="N53" s="34"/>
      <c r="O53" s="34"/>
      <c r="P53" s="34"/>
      <c r="R53" s="228"/>
      <c r="S53" s="228"/>
      <c r="T53" s="228"/>
      <c r="U53" s="228"/>
      <c r="W53" s="229"/>
      <c r="X53" s="229"/>
      <c r="Y53" s="229"/>
      <c r="Z53" s="229"/>
    </row>
    <row r="54" spans="1:26" s="31" customFormat="1" ht="16.5" customHeight="1">
      <c r="A54" s="129"/>
      <c r="H54" s="214"/>
      <c r="I54" s="214"/>
      <c r="J54" s="214"/>
      <c r="K54" s="214"/>
      <c r="L54" s="214"/>
      <c r="M54" s="214"/>
      <c r="N54" s="32"/>
      <c r="O54" s="32"/>
      <c r="P54" s="32"/>
      <c r="R54" s="228"/>
      <c r="S54" s="228"/>
      <c r="T54" s="228"/>
      <c r="U54" s="228"/>
      <c r="W54" s="229"/>
      <c r="X54" s="229"/>
      <c r="Y54" s="229"/>
      <c r="Z54" s="229"/>
    </row>
    <row r="55" spans="1:26" s="31" customFormat="1" ht="16.5" customHeight="1">
      <c r="A55" s="119"/>
      <c r="H55" s="214"/>
      <c r="I55" s="214"/>
      <c r="J55" s="214"/>
      <c r="K55" s="214"/>
      <c r="L55" s="214"/>
      <c r="M55" s="214"/>
      <c r="N55" s="32"/>
      <c r="O55" s="32"/>
      <c r="P55" s="32"/>
      <c r="R55" s="228"/>
      <c r="S55" s="228"/>
      <c r="T55" s="228"/>
      <c r="U55" s="228"/>
      <c r="W55" s="229"/>
      <c r="X55" s="229"/>
      <c r="Y55" s="229"/>
      <c r="Z55" s="229"/>
    </row>
    <row r="56" spans="1:26" s="31" customFormat="1" ht="16.5" customHeight="1">
      <c r="A56" s="119"/>
      <c r="H56" s="214"/>
      <c r="I56" s="214"/>
      <c r="J56" s="235" t="s">
        <v>3</v>
      </c>
      <c r="K56" s="235"/>
      <c r="L56" s="235"/>
      <c r="M56" s="214"/>
      <c r="N56" s="236" t="s">
        <v>4</v>
      </c>
      <c r="O56" s="236"/>
      <c r="P56" s="236"/>
      <c r="R56" s="228"/>
      <c r="S56" s="228"/>
      <c r="T56" s="228"/>
      <c r="U56" s="228"/>
      <c r="W56" s="229"/>
      <c r="X56" s="229"/>
      <c r="Y56" s="229"/>
      <c r="Z56" s="229"/>
    </row>
    <row r="57" spans="1:26" s="31" customFormat="1" ht="16.5" customHeight="1">
      <c r="A57" s="119"/>
      <c r="H57" s="214"/>
      <c r="I57" s="214"/>
      <c r="J57" s="237" t="s">
        <v>5</v>
      </c>
      <c r="K57" s="238"/>
      <c r="L57" s="238"/>
      <c r="M57" s="35"/>
      <c r="N57" s="237" t="s">
        <v>5</v>
      </c>
      <c r="O57" s="238"/>
      <c r="P57" s="238"/>
      <c r="R57" s="228"/>
      <c r="S57" s="228"/>
      <c r="T57" s="228"/>
      <c r="U57" s="228"/>
      <c r="W57" s="229"/>
      <c r="X57" s="229"/>
      <c r="Y57" s="229"/>
      <c r="Z57" s="229"/>
    </row>
    <row r="58" spans="1:26" s="31" customFormat="1" ht="16.5" customHeight="1">
      <c r="A58" s="119"/>
      <c r="H58" s="214"/>
      <c r="I58" s="214"/>
      <c r="J58" s="36" t="s">
        <v>6</v>
      </c>
      <c r="K58" s="36"/>
      <c r="L58" s="36" t="s">
        <v>7</v>
      </c>
      <c r="M58" s="32"/>
      <c r="N58" s="36" t="s">
        <v>6</v>
      </c>
      <c r="O58" s="36"/>
      <c r="P58" s="36" t="s">
        <v>7</v>
      </c>
      <c r="R58" s="228"/>
      <c r="S58" s="228"/>
      <c r="T58" s="228"/>
      <c r="U58" s="228"/>
      <c r="W58" s="229"/>
      <c r="X58" s="229"/>
      <c r="Y58" s="229"/>
      <c r="Z58" s="229"/>
    </row>
    <row r="59" spans="1:26" s="31" customFormat="1" ht="16.5" customHeight="1">
      <c r="A59" s="119"/>
      <c r="H59" s="214"/>
      <c r="I59" s="214"/>
      <c r="J59" s="37" t="s">
        <v>8</v>
      </c>
      <c r="K59" s="37"/>
      <c r="L59" s="37" t="s">
        <v>9</v>
      </c>
      <c r="M59" s="38"/>
      <c r="N59" s="37" t="s">
        <v>8</v>
      </c>
      <c r="O59" s="37"/>
      <c r="P59" s="37" t="s">
        <v>9</v>
      </c>
      <c r="R59" s="228"/>
      <c r="S59" s="228"/>
      <c r="T59" s="228"/>
      <c r="U59" s="228"/>
      <c r="W59" s="229"/>
      <c r="X59" s="229"/>
      <c r="Y59" s="229"/>
      <c r="Z59" s="229"/>
    </row>
    <row r="60" spans="1:26" s="31" customFormat="1" ht="16.5" customHeight="1">
      <c r="A60" s="119"/>
      <c r="H60" s="214"/>
      <c r="I60" s="214"/>
      <c r="J60" s="37" t="s">
        <v>10</v>
      </c>
      <c r="K60" s="37"/>
      <c r="L60" s="37" t="s">
        <v>11</v>
      </c>
      <c r="M60" s="38"/>
      <c r="N60" s="37" t="s">
        <v>10</v>
      </c>
      <c r="O60" s="37"/>
      <c r="P60" s="37" t="s">
        <v>11</v>
      </c>
      <c r="R60" s="228"/>
      <c r="S60" s="228"/>
      <c r="T60" s="228"/>
      <c r="U60" s="228"/>
      <c r="W60" s="229"/>
      <c r="X60" s="229"/>
      <c r="Y60" s="229"/>
      <c r="Z60" s="229"/>
    </row>
    <row r="61" spans="1:26" s="31" customFormat="1" ht="16.5" customHeight="1">
      <c r="A61" s="119"/>
      <c r="H61" s="39" t="s">
        <v>12</v>
      </c>
      <c r="I61" s="214"/>
      <c r="J61" s="40" t="s">
        <v>13</v>
      </c>
      <c r="K61" s="36"/>
      <c r="L61" s="40" t="s">
        <v>13</v>
      </c>
      <c r="M61" s="36"/>
      <c r="N61" s="40" t="s">
        <v>13</v>
      </c>
      <c r="O61" s="36"/>
      <c r="P61" s="40" t="s">
        <v>13</v>
      </c>
      <c r="R61" s="228"/>
      <c r="S61" s="228"/>
      <c r="T61" s="228"/>
      <c r="U61" s="228"/>
      <c r="W61" s="229"/>
      <c r="X61" s="229"/>
      <c r="Y61" s="229"/>
      <c r="Z61" s="229"/>
    </row>
    <row r="62" spans="1:26" s="31" customFormat="1" ht="16.5" customHeight="1">
      <c r="A62" s="119"/>
      <c r="H62" s="214"/>
      <c r="I62" s="214"/>
      <c r="J62" s="41"/>
      <c r="K62" s="32"/>
      <c r="L62" s="32"/>
      <c r="M62" s="214"/>
      <c r="N62" s="41"/>
      <c r="O62" s="32"/>
      <c r="P62" s="32"/>
      <c r="R62" s="228"/>
      <c r="S62" s="228"/>
      <c r="T62" s="228"/>
      <c r="U62" s="228"/>
      <c r="W62" s="229"/>
      <c r="X62" s="229"/>
      <c r="Y62" s="229"/>
      <c r="Z62" s="229"/>
    </row>
    <row r="63" spans="1:26" ht="16.5" customHeight="1">
      <c r="A63" s="129" t="s">
        <v>40</v>
      </c>
      <c r="H63" s="212"/>
      <c r="I63" s="212"/>
      <c r="J63" s="56"/>
      <c r="K63" s="212"/>
      <c r="L63" s="212"/>
      <c r="M63" s="212"/>
      <c r="N63" s="43"/>
      <c r="W63" s="229"/>
      <c r="X63" s="229"/>
      <c r="Y63" s="229"/>
      <c r="Z63" s="229"/>
    </row>
    <row r="64" spans="1:26" ht="16.5" customHeight="1">
      <c r="E64" s="45"/>
      <c r="H64" s="212"/>
      <c r="I64" s="212"/>
      <c r="J64" s="56"/>
      <c r="K64" s="212"/>
      <c r="L64" s="212"/>
      <c r="M64" s="212"/>
      <c r="N64" s="43"/>
      <c r="W64" s="229"/>
      <c r="X64" s="229"/>
      <c r="Y64" s="229"/>
      <c r="Z64" s="229"/>
    </row>
    <row r="65" spans="1:26" ht="16.5" customHeight="1">
      <c r="A65" s="119" t="s">
        <v>41</v>
      </c>
      <c r="E65" s="45"/>
      <c r="H65" s="212"/>
      <c r="I65" s="212"/>
      <c r="J65" s="57"/>
      <c r="K65" s="58"/>
      <c r="L65" s="58"/>
      <c r="M65" s="212"/>
      <c r="N65" s="43"/>
      <c r="W65" s="229"/>
      <c r="X65" s="229"/>
      <c r="Y65" s="229"/>
      <c r="Z65" s="229"/>
    </row>
    <row r="66" spans="1:26" ht="16.5" customHeight="1">
      <c r="E66" s="45"/>
      <c r="H66" s="212"/>
      <c r="I66" s="212"/>
      <c r="J66" s="59"/>
      <c r="K66" s="212"/>
      <c r="L66" s="60"/>
      <c r="M66" s="212"/>
      <c r="N66" s="43"/>
      <c r="W66" s="229"/>
      <c r="X66" s="229"/>
      <c r="Y66" s="229"/>
      <c r="Z66" s="229"/>
    </row>
    <row r="67" spans="1:26" ht="16.5" customHeight="1">
      <c r="A67" s="240" t="s">
        <v>42</v>
      </c>
      <c r="B67" s="240"/>
      <c r="C67" s="240"/>
      <c r="D67" s="240"/>
      <c r="E67" s="240"/>
      <c r="F67" s="240"/>
      <c r="G67" s="240"/>
      <c r="H67" s="212"/>
      <c r="I67" s="212"/>
      <c r="J67" s="61"/>
      <c r="K67" s="42"/>
      <c r="L67" s="42"/>
      <c r="M67" s="42"/>
      <c r="N67" s="61"/>
      <c r="O67" s="42"/>
      <c r="P67" s="42"/>
      <c r="W67" s="229"/>
      <c r="X67" s="229"/>
      <c r="Y67" s="229"/>
      <c r="Z67" s="229"/>
    </row>
    <row r="68" spans="1:26" ht="16.5" customHeight="1">
      <c r="A68" s="123"/>
      <c r="B68" s="42" t="s">
        <v>43</v>
      </c>
      <c r="E68" s="45"/>
      <c r="H68" s="212">
        <v>11</v>
      </c>
      <c r="I68" s="212"/>
      <c r="J68" s="112">
        <v>2315863</v>
      </c>
      <c r="K68" s="44"/>
      <c r="L68" s="44">
        <v>2174767</v>
      </c>
      <c r="M68" s="44"/>
      <c r="N68" s="43">
        <v>0</v>
      </c>
      <c r="O68" s="212"/>
      <c r="P68" s="44">
        <v>0</v>
      </c>
      <c r="W68" s="229"/>
      <c r="X68" s="229"/>
      <c r="Y68" s="229"/>
      <c r="Z68" s="229"/>
    </row>
    <row r="69" spans="1:26" ht="16.5" customHeight="1">
      <c r="A69" s="240" t="s">
        <v>44</v>
      </c>
      <c r="B69" s="240"/>
      <c r="C69" s="240"/>
      <c r="D69" s="240"/>
      <c r="E69" s="240"/>
      <c r="F69" s="240"/>
      <c r="G69" s="240"/>
      <c r="H69" s="212">
        <v>13</v>
      </c>
      <c r="I69" s="212"/>
      <c r="J69" s="112">
        <v>394927842</v>
      </c>
      <c r="K69" s="44"/>
      <c r="L69" s="44">
        <v>506184809</v>
      </c>
      <c r="M69" s="44"/>
      <c r="N69" s="43">
        <v>369358561</v>
      </c>
      <c r="O69" s="212"/>
      <c r="P69" s="44">
        <v>475820000</v>
      </c>
      <c r="W69" s="229"/>
      <c r="X69" s="229"/>
      <c r="Y69" s="229"/>
      <c r="Z69" s="229"/>
    </row>
    <row r="70" spans="1:26" ht="16.5" customHeight="1">
      <c r="A70" s="125" t="s">
        <v>45</v>
      </c>
      <c r="B70" s="48"/>
      <c r="H70" s="212"/>
      <c r="I70" s="212"/>
      <c r="J70" s="112"/>
      <c r="K70" s="44"/>
      <c r="L70" s="44"/>
      <c r="M70" s="44"/>
      <c r="N70" s="43"/>
      <c r="O70" s="212"/>
      <c r="W70" s="229"/>
      <c r="X70" s="229"/>
      <c r="Y70" s="229"/>
      <c r="Z70" s="229"/>
    </row>
    <row r="71" spans="1:26" ht="16.5" customHeight="1">
      <c r="A71" s="125"/>
      <c r="B71" s="48" t="s">
        <v>46</v>
      </c>
      <c r="H71" s="212">
        <v>11</v>
      </c>
      <c r="I71" s="212"/>
      <c r="J71" s="112">
        <v>13965033</v>
      </c>
      <c r="K71" s="44"/>
      <c r="L71" s="44">
        <v>14836694</v>
      </c>
      <c r="M71" s="44"/>
      <c r="N71" s="43">
        <v>12060667</v>
      </c>
      <c r="O71" s="212"/>
      <c r="P71" s="44">
        <v>12974046</v>
      </c>
      <c r="W71" s="229"/>
      <c r="X71" s="229"/>
      <c r="Y71" s="229"/>
      <c r="Z71" s="229"/>
    </row>
    <row r="72" spans="1:26" ht="16.5" customHeight="1">
      <c r="A72" s="122" t="s">
        <v>47</v>
      </c>
      <c r="H72" s="212">
        <v>12</v>
      </c>
      <c r="I72" s="212"/>
      <c r="J72" s="112">
        <v>12266411</v>
      </c>
      <c r="K72" s="44"/>
      <c r="L72" s="44">
        <v>14750815</v>
      </c>
      <c r="M72" s="44"/>
      <c r="N72" s="43">
        <v>11968984</v>
      </c>
      <c r="O72" s="212"/>
      <c r="P72" s="44">
        <v>14750815</v>
      </c>
      <c r="W72" s="229"/>
      <c r="X72" s="229"/>
      <c r="Y72" s="229"/>
      <c r="Z72" s="229"/>
    </row>
    <row r="73" spans="1:26" ht="16.5" customHeight="1">
      <c r="A73" s="122" t="s">
        <v>48</v>
      </c>
      <c r="H73" s="212">
        <v>11</v>
      </c>
      <c r="I73" s="212"/>
      <c r="J73" s="112">
        <v>496792341</v>
      </c>
      <c r="K73" s="44"/>
      <c r="L73" s="44">
        <v>0</v>
      </c>
      <c r="M73" s="44"/>
      <c r="N73" s="43">
        <v>496792341</v>
      </c>
      <c r="O73" s="212"/>
      <c r="P73" s="44">
        <v>0</v>
      </c>
      <c r="W73" s="229"/>
      <c r="X73" s="229"/>
      <c r="Y73" s="229"/>
      <c r="Z73" s="229"/>
    </row>
    <row r="74" spans="1:26" ht="16.5" customHeight="1">
      <c r="A74" s="122" t="s">
        <v>49</v>
      </c>
      <c r="C74" s="31"/>
      <c r="H74" s="212"/>
      <c r="I74" s="212"/>
      <c r="J74" s="49">
        <v>10040901</v>
      </c>
      <c r="K74" s="44"/>
      <c r="L74" s="50">
        <v>14339237</v>
      </c>
      <c r="M74" s="44"/>
      <c r="N74" s="49">
        <v>8648522</v>
      </c>
      <c r="O74" s="212"/>
      <c r="P74" s="50">
        <v>12058741</v>
      </c>
      <c r="W74" s="229"/>
      <c r="X74" s="229"/>
      <c r="Y74" s="229"/>
      <c r="Z74" s="229"/>
    </row>
    <row r="75" spans="1:26" ht="16.5" customHeight="1">
      <c r="E75" s="45"/>
      <c r="H75" s="212"/>
      <c r="I75" s="212"/>
      <c r="J75" s="43"/>
      <c r="K75" s="44"/>
      <c r="L75" s="44"/>
      <c r="M75" s="44"/>
      <c r="N75" s="43"/>
      <c r="O75" s="212"/>
      <c r="W75" s="229"/>
      <c r="X75" s="229"/>
      <c r="Y75" s="229"/>
      <c r="Z75" s="229"/>
    </row>
    <row r="76" spans="1:26" ht="16.5" customHeight="1">
      <c r="A76" s="124" t="s">
        <v>50</v>
      </c>
      <c r="H76" s="212"/>
      <c r="I76" s="212"/>
      <c r="J76" s="49">
        <f>SUM(J68:J75)</f>
        <v>930308391</v>
      </c>
      <c r="K76" s="44"/>
      <c r="L76" s="50">
        <f>SUM(L68:L75)</f>
        <v>552286322</v>
      </c>
      <c r="M76" s="44"/>
      <c r="N76" s="49">
        <f>SUM(N68:N75)</f>
        <v>898829075</v>
      </c>
      <c r="O76" s="212"/>
      <c r="P76" s="50">
        <f>SUM(P68:P75)</f>
        <v>515603602</v>
      </c>
      <c r="W76" s="229"/>
      <c r="X76" s="229"/>
      <c r="Y76" s="229"/>
      <c r="Z76" s="229"/>
    </row>
    <row r="77" spans="1:26" ht="16.5" customHeight="1">
      <c r="E77" s="45"/>
      <c r="H77" s="212"/>
      <c r="I77" s="212"/>
      <c r="J77" s="43"/>
      <c r="K77" s="44"/>
      <c r="L77" s="44"/>
      <c r="M77" s="44"/>
      <c r="N77" s="43"/>
      <c r="O77" s="212"/>
      <c r="R77" s="227"/>
      <c r="S77" s="227"/>
      <c r="T77" s="227"/>
      <c r="U77" s="227"/>
      <c r="W77" s="229"/>
      <c r="X77" s="229"/>
      <c r="Y77" s="229"/>
      <c r="Z77" s="229"/>
    </row>
    <row r="78" spans="1:26" ht="16.5" customHeight="1">
      <c r="A78" s="119" t="s">
        <v>51</v>
      </c>
      <c r="H78" s="212"/>
      <c r="I78" s="42"/>
      <c r="J78" s="43"/>
      <c r="K78" s="44"/>
      <c r="L78" s="44"/>
      <c r="M78" s="44"/>
      <c r="N78" s="43"/>
      <c r="O78" s="42"/>
      <c r="R78" s="227"/>
      <c r="S78" s="227"/>
      <c r="T78" s="227"/>
      <c r="U78" s="227"/>
      <c r="W78" s="229"/>
      <c r="X78" s="229"/>
      <c r="Y78" s="229"/>
      <c r="Z78" s="229"/>
    </row>
    <row r="79" spans="1:26" ht="16.5" customHeight="1">
      <c r="E79" s="45"/>
      <c r="H79" s="212"/>
      <c r="I79" s="212"/>
      <c r="J79" s="43"/>
      <c r="K79" s="44"/>
      <c r="L79" s="44"/>
      <c r="M79" s="44"/>
      <c r="N79" s="43"/>
      <c r="O79" s="212"/>
      <c r="R79" s="227"/>
      <c r="S79" s="227"/>
      <c r="T79" s="227"/>
      <c r="U79" s="227"/>
      <c r="W79" s="229"/>
      <c r="X79" s="229"/>
      <c r="Y79" s="229"/>
      <c r="Z79" s="229"/>
    </row>
    <row r="80" spans="1:26" ht="16.5" customHeight="1">
      <c r="A80" s="122" t="s">
        <v>52</v>
      </c>
      <c r="E80" s="45"/>
      <c r="H80" s="212"/>
      <c r="I80" s="212"/>
      <c r="J80" s="43">
        <v>976157</v>
      </c>
      <c r="K80" s="44"/>
      <c r="L80" s="44">
        <v>0</v>
      </c>
      <c r="M80" s="44"/>
      <c r="N80" s="43">
        <v>976157</v>
      </c>
      <c r="O80" s="42"/>
      <c r="P80" s="44">
        <v>0</v>
      </c>
      <c r="R80" s="227"/>
      <c r="S80" s="227"/>
      <c r="T80" s="227"/>
      <c r="U80" s="227"/>
      <c r="W80" s="229"/>
      <c r="X80" s="229"/>
      <c r="Y80" s="229"/>
      <c r="Z80" s="229"/>
    </row>
    <row r="81" spans="1:26" ht="16.5" customHeight="1">
      <c r="A81" s="122" t="s">
        <v>53</v>
      </c>
      <c r="H81" s="212"/>
      <c r="I81" s="42"/>
      <c r="J81" s="43"/>
      <c r="K81" s="44"/>
      <c r="L81" s="44"/>
      <c r="M81" s="44"/>
      <c r="N81" s="43"/>
      <c r="O81" s="212"/>
      <c r="R81" s="227"/>
      <c r="S81" s="227"/>
      <c r="T81" s="227"/>
      <c r="U81" s="227"/>
      <c r="W81" s="229"/>
      <c r="X81" s="229"/>
      <c r="Y81" s="229"/>
      <c r="Z81" s="229"/>
    </row>
    <row r="82" spans="1:26" ht="16.5" customHeight="1">
      <c r="B82" s="42" t="s">
        <v>54</v>
      </c>
      <c r="H82" s="212">
        <v>11</v>
      </c>
      <c r="I82" s="42"/>
      <c r="J82" s="112">
        <v>25956105</v>
      </c>
      <c r="K82" s="44"/>
      <c r="L82" s="44">
        <v>32537087</v>
      </c>
      <c r="M82" s="44"/>
      <c r="N82" s="43">
        <v>24488992</v>
      </c>
      <c r="O82" s="212"/>
      <c r="P82" s="44">
        <v>30140102</v>
      </c>
      <c r="R82" s="227"/>
      <c r="S82" s="227"/>
      <c r="T82" s="227"/>
      <c r="U82" s="227"/>
      <c r="W82" s="229"/>
      <c r="X82" s="229"/>
      <c r="Y82" s="229"/>
      <c r="Z82" s="229"/>
    </row>
    <row r="83" spans="1:26" ht="16.5" customHeight="1">
      <c r="A83" s="122" t="s">
        <v>55</v>
      </c>
      <c r="H83" s="212">
        <v>11</v>
      </c>
      <c r="I83" s="42"/>
      <c r="J83" s="112">
        <v>0</v>
      </c>
      <c r="K83" s="44"/>
      <c r="L83" s="44">
        <v>494811722</v>
      </c>
      <c r="M83" s="44"/>
      <c r="N83" s="43">
        <v>0</v>
      </c>
      <c r="O83" s="212"/>
      <c r="P83" s="44">
        <v>494811722</v>
      </c>
      <c r="R83" s="227"/>
      <c r="S83" s="227"/>
      <c r="T83" s="227"/>
      <c r="U83" s="227"/>
      <c r="W83" s="229"/>
      <c r="X83" s="229"/>
      <c r="Y83" s="229"/>
      <c r="Z83" s="229"/>
    </row>
    <row r="84" spans="1:26" ht="16.5" customHeight="1">
      <c r="A84" s="122" t="s">
        <v>56</v>
      </c>
      <c r="E84" s="45"/>
      <c r="H84" s="212">
        <v>12</v>
      </c>
      <c r="I84" s="212"/>
      <c r="J84" s="112">
        <v>8678793</v>
      </c>
      <c r="K84" s="44"/>
      <c r="L84" s="44">
        <v>13089978</v>
      </c>
      <c r="M84" s="44"/>
      <c r="N84" s="43">
        <v>7168119</v>
      </c>
      <c r="O84" s="42"/>
      <c r="P84" s="44">
        <v>13089978</v>
      </c>
      <c r="R84" s="227"/>
      <c r="S84" s="227"/>
      <c r="T84" s="227"/>
      <c r="U84" s="227"/>
      <c r="W84" s="229"/>
      <c r="X84" s="229"/>
      <c r="Y84" s="229"/>
      <c r="Z84" s="229"/>
    </row>
    <row r="85" spans="1:26" ht="16.5" customHeight="1">
      <c r="A85" s="123" t="s">
        <v>57</v>
      </c>
      <c r="H85" s="212"/>
      <c r="I85" s="42"/>
      <c r="J85" s="112">
        <v>19272527</v>
      </c>
      <c r="K85" s="44"/>
      <c r="L85" s="44">
        <v>17114310</v>
      </c>
      <c r="M85" s="44"/>
      <c r="N85" s="43">
        <v>18911817</v>
      </c>
      <c r="O85" s="42"/>
      <c r="P85" s="44">
        <v>16813472</v>
      </c>
      <c r="R85" s="227"/>
      <c r="S85" s="227"/>
      <c r="T85" s="227"/>
      <c r="U85" s="227"/>
      <c r="W85" s="229"/>
      <c r="X85" s="229"/>
      <c r="Y85" s="229"/>
      <c r="Z85" s="229"/>
    </row>
    <row r="86" spans="1:26" ht="16.5" customHeight="1">
      <c r="A86" s="123" t="s">
        <v>58</v>
      </c>
      <c r="H86" s="212"/>
      <c r="I86" s="42"/>
      <c r="J86" s="49">
        <v>8061869</v>
      </c>
      <c r="K86" s="44"/>
      <c r="L86" s="50">
        <v>8651942</v>
      </c>
      <c r="M86" s="44"/>
      <c r="N86" s="49">
        <v>8061869</v>
      </c>
      <c r="O86" s="42"/>
      <c r="P86" s="50">
        <v>8651942</v>
      </c>
      <c r="R86" s="227"/>
      <c r="S86" s="227"/>
      <c r="T86" s="227"/>
      <c r="U86" s="227"/>
      <c r="W86" s="229"/>
      <c r="X86" s="229"/>
      <c r="Y86" s="229"/>
      <c r="Z86" s="229"/>
    </row>
    <row r="87" spans="1:26" ht="16.5" customHeight="1">
      <c r="H87" s="212"/>
      <c r="I87" s="42"/>
      <c r="J87" s="43"/>
      <c r="K87" s="44"/>
      <c r="L87" s="44"/>
      <c r="M87" s="44"/>
      <c r="N87" s="43"/>
      <c r="O87" s="42"/>
      <c r="R87" s="227"/>
      <c r="S87" s="227"/>
      <c r="T87" s="227"/>
      <c r="U87" s="227"/>
      <c r="W87" s="229"/>
      <c r="X87" s="229"/>
      <c r="Y87" s="229"/>
      <c r="Z87" s="229"/>
    </row>
    <row r="88" spans="1:26" ht="16.5" customHeight="1">
      <c r="A88" s="124" t="s">
        <v>59</v>
      </c>
      <c r="H88" s="212"/>
      <c r="I88" s="42"/>
      <c r="J88" s="49">
        <f>SUM(J80:J86)</f>
        <v>62945451</v>
      </c>
      <c r="K88" s="44"/>
      <c r="L88" s="50">
        <f>SUM(L80:L86)</f>
        <v>566205039</v>
      </c>
      <c r="M88" s="44"/>
      <c r="N88" s="49">
        <f>SUM(N80:N86)</f>
        <v>59606954</v>
      </c>
      <c r="O88" s="42"/>
      <c r="P88" s="50">
        <f>SUM(P80:P86)</f>
        <v>563507216</v>
      </c>
      <c r="R88" s="227"/>
      <c r="S88" s="227"/>
      <c r="T88" s="227"/>
      <c r="U88" s="227"/>
      <c r="W88" s="229"/>
      <c r="X88" s="229"/>
      <c r="Y88" s="229"/>
      <c r="Z88" s="229"/>
    </row>
    <row r="89" spans="1:26" ht="16.5" customHeight="1">
      <c r="A89" s="123"/>
      <c r="H89" s="212"/>
      <c r="I89" s="212"/>
      <c r="J89" s="43"/>
      <c r="K89" s="44"/>
      <c r="L89" s="44"/>
      <c r="M89" s="44"/>
      <c r="N89" s="43"/>
      <c r="O89" s="212"/>
      <c r="W89" s="229"/>
      <c r="X89" s="229"/>
      <c r="Y89" s="229"/>
      <c r="Z89" s="229"/>
    </row>
    <row r="90" spans="1:26" ht="16.5" customHeight="1">
      <c r="A90" s="119" t="s">
        <v>60</v>
      </c>
      <c r="C90" s="31"/>
      <c r="H90" s="212"/>
      <c r="I90" s="212"/>
      <c r="J90" s="49">
        <f>SUM(J76+J88)</f>
        <v>993253842</v>
      </c>
      <c r="K90" s="44"/>
      <c r="L90" s="50">
        <f>SUM(L76+L88)</f>
        <v>1118491361</v>
      </c>
      <c r="M90" s="44"/>
      <c r="N90" s="49">
        <f>SUM(N76+N88)</f>
        <v>958436029</v>
      </c>
      <c r="O90" s="212"/>
      <c r="P90" s="50">
        <f>SUM(P76+P88)</f>
        <v>1079110818</v>
      </c>
      <c r="W90" s="229"/>
      <c r="X90" s="229"/>
      <c r="Y90" s="229"/>
      <c r="Z90" s="229"/>
    </row>
    <row r="91" spans="1:26" ht="16.5" customHeight="1">
      <c r="H91" s="212"/>
      <c r="I91" s="212"/>
      <c r="J91" s="212"/>
      <c r="K91" s="212"/>
      <c r="L91" s="212"/>
      <c r="M91" s="212"/>
      <c r="N91" s="212"/>
      <c r="O91" s="212"/>
      <c r="P91" s="212"/>
      <c r="W91" s="229"/>
      <c r="X91" s="229"/>
      <c r="Y91" s="229"/>
      <c r="Z91" s="229"/>
    </row>
    <row r="92" spans="1:26" ht="16.5" customHeight="1">
      <c r="H92" s="212"/>
      <c r="I92" s="212"/>
      <c r="J92" s="212"/>
      <c r="K92" s="212"/>
      <c r="L92" s="212"/>
      <c r="M92" s="212"/>
      <c r="N92" s="212"/>
      <c r="O92" s="212"/>
      <c r="P92" s="212"/>
      <c r="W92" s="229"/>
      <c r="X92" s="229"/>
      <c r="Y92" s="229"/>
      <c r="Z92" s="229"/>
    </row>
    <row r="93" spans="1:26" ht="16.5" customHeight="1">
      <c r="H93" s="212"/>
      <c r="I93" s="212"/>
      <c r="J93" s="212"/>
      <c r="K93" s="212"/>
      <c r="L93" s="212"/>
      <c r="M93" s="212"/>
      <c r="N93" s="212"/>
      <c r="O93" s="212"/>
      <c r="P93" s="212"/>
      <c r="W93" s="229"/>
      <c r="X93" s="229"/>
      <c r="Y93" s="229"/>
      <c r="Z93" s="229"/>
    </row>
    <row r="94" spans="1:26" ht="16.5" customHeight="1">
      <c r="H94" s="212"/>
      <c r="I94" s="212"/>
      <c r="J94" s="212"/>
      <c r="K94" s="212"/>
      <c r="L94" s="212"/>
      <c r="M94" s="212"/>
      <c r="N94" s="212"/>
      <c r="O94" s="212"/>
      <c r="P94" s="212"/>
      <c r="W94" s="229"/>
      <c r="X94" s="229"/>
      <c r="Y94" s="229"/>
      <c r="Z94" s="229"/>
    </row>
    <row r="95" spans="1:26" ht="16.5" customHeight="1">
      <c r="H95" s="212"/>
      <c r="I95" s="212"/>
      <c r="J95" s="212"/>
      <c r="K95" s="212"/>
      <c r="L95" s="212"/>
      <c r="M95" s="212"/>
      <c r="N95" s="212"/>
      <c r="O95" s="212"/>
      <c r="P95" s="212"/>
      <c r="W95" s="229"/>
      <c r="X95" s="229"/>
      <c r="Y95" s="229"/>
      <c r="Z95" s="229"/>
    </row>
    <row r="96" spans="1:26" ht="16.5" customHeight="1">
      <c r="H96" s="212"/>
      <c r="I96" s="212"/>
      <c r="J96" s="212"/>
      <c r="K96" s="212"/>
      <c r="L96" s="212"/>
      <c r="M96" s="212"/>
      <c r="N96" s="212"/>
      <c r="O96" s="212"/>
      <c r="P96" s="212"/>
      <c r="W96" s="229"/>
      <c r="X96" s="229"/>
      <c r="Y96" s="229"/>
      <c r="Z96" s="229"/>
    </row>
    <row r="97" spans="1:26" ht="24" customHeight="1">
      <c r="A97" s="123"/>
      <c r="H97" s="212"/>
      <c r="I97" s="42"/>
      <c r="J97" s="44"/>
      <c r="K97" s="44"/>
      <c r="L97" s="44"/>
      <c r="M97" s="42"/>
      <c r="W97" s="229"/>
      <c r="X97" s="229"/>
      <c r="Y97" s="229"/>
      <c r="Z97" s="229"/>
    </row>
    <row r="98" spans="1:26" s="53" customFormat="1" ht="16.5" customHeight="1">
      <c r="A98" s="239" t="s">
        <v>37</v>
      </c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R98" s="228"/>
      <c r="S98" s="228"/>
      <c r="T98" s="228"/>
      <c r="U98" s="228"/>
      <c r="W98" s="229"/>
      <c r="X98" s="229"/>
      <c r="Y98" s="229"/>
      <c r="Z98" s="229"/>
    </row>
    <row r="99" spans="1:26" s="53" customFormat="1" ht="26.25" customHeight="1">
      <c r="A99" s="126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R99" s="228"/>
      <c r="S99" s="228"/>
      <c r="T99" s="228"/>
      <c r="U99" s="228"/>
      <c r="W99" s="229"/>
      <c r="X99" s="229"/>
      <c r="Y99" s="229"/>
      <c r="Z99" s="229"/>
    </row>
    <row r="100" spans="1:26" ht="21.95" customHeight="1">
      <c r="A100" s="130" t="s">
        <v>38</v>
      </c>
      <c r="B100" s="54"/>
      <c r="C100" s="54"/>
      <c r="D100" s="54"/>
      <c r="E100" s="54"/>
      <c r="F100" s="54"/>
      <c r="G100" s="54"/>
      <c r="H100" s="62"/>
      <c r="I100" s="62"/>
      <c r="J100" s="62"/>
      <c r="K100" s="62"/>
      <c r="L100" s="62"/>
      <c r="M100" s="62"/>
      <c r="N100" s="50"/>
      <c r="O100" s="50"/>
      <c r="P100" s="50"/>
      <c r="W100" s="229"/>
      <c r="X100" s="229"/>
      <c r="Y100" s="229"/>
      <c r="Z100" s="229"/>
    </row>
    <row r="101" spans="1:26" s="31" customFormat="1" ht="16.5" customHeight="1">
      <c r="A101" s="119" t="str">
        <f>A1</f>
        <v xml:space="preserve">PROEN Corp Public Company Limited </v>
      </c>
      <c r="H101" s="214"/>
      <c r="I101" s="214"/>
      <c r="J101" s="214"/>
      <c r="K101" s="214"/>
      <c r="L101" s="214"/>
      <c r="M101" s="214"/>
      <c r="N101" s="32"/>
      <c r="O101" s="32"/>
      <c r="P101" s="32"/>
      <c r="R101" s="228"/>
      <c r="S101" s="228"/>
      <c r="T101" s="228"/>
      <c r="U101" s="228"/>
      <c r="W101" s="229"/>
      <c r="X101" s="229"/>
      <c r="Y101" s="229"/>
      <c r="Z101" s="229"/>
    </row>
    <row r="102" spans="1:26" s="31" customFormat="1" ht="16.5" customHeight="1">
      <c r="A102" s="119" t="s">
        <v>39</v>
      </c>
      <c r="H102" s="214"/>
      <c r="I102" s="214"/>
      <c r="J102" s="214"/>
      <c r="K102" s="214"/>
      <c r="L102" s="214"/>
      <c r="M102" s="214"/>
      <c r="N102" s="32"/>
      <c r="O102" s="32"/>
      <c r="P102" s="32"/>
      <c r="R102" s="228"/>
      <c r="S102" s="228"/>
      <c r="T102" s="228"/>
      <c r="U102" s="228"/>
      <c r="W102" s="229"/>
      <c r="X102" s="229"/>
      <c r="Y102" s="229"/>
      <c r="Z102" s="229"/>
    </row>
    <row r="103" spans="1:26" s="31" customFormat="1" ht="16.5" customHeight="1">
      <c r="A103" s="120" t="str">
        <f>A53</f>
        <v>As at 30 June 2023</v>
      </c>
      <c r="B103" s="33"/>
      <c r="C103" s="33"/>
      <c r="D103" s="33"/>
      <c r="E103" s="33"/>
      <c r="F103" s="33"/>
      <c r="G103" s="33"/>
      <c r="H103" s="211"/>
      <c r="I103" s="211"/>
      <c r="J103" s="211"/>
      <c r="K103" s="211"/>
      <c r="L103" s="211"/>
      <c r="M103" s="211"/>
      <c r="N103" s="34"/>
      <c r="O103" s="34"/>
      <c r="P103" s="34"/>
      <c r="R103" s="228"/>
      <c r="S103" s="228"/>
      <c r="T103" s="228"/>
      <c r="U103" s="228"/>
      <c r="W103" s="229"/>
      <c r="X103" s="229"/>
      <c r="Y103" s="229"/>
      <c r="Z103" s="229"/>
    </row>
    <row r="104" spans="1:26" s="31" customFormat="1" ht="16.5" customHeight="1">
      <c r="A104" s="121"/>
      <c r="H104" s="214"/>
      <c r="I104" s="214"/>
      <c r="J104" s="214"/>
      <c r="K104" s="214"/>
      <c r="L104" s="214"/>
      <c r="M104" s="214"/>
      <c r="N104" s="32"/>
      <c r="O104" s="32"/>
      <c r="P104" s="32"/>
      <c r="R104" s="228"/>
      <c r="S104" s="228"/>
      <c r="T104" s="228"/>
      <c r="U104" s="228"/>
      <c r="W104" s="229"/>
      <c r="X104" s="229"/>
      <c r="Y104" s="229"/>
      <c r="Z104" s="229"/>
    </row>
    <row r="105" spans="1:26" s="31" customFormat="1" ht="16.5" customHeight="1">
      <c r="A105" s="119"/>
      <c r="H105" s="214"/>
      <c r="I105" s="214"/>
      <c r="J105" s="214"/>
      <c r="K105" s="214"/>
      <c r="L105" s="214"/>
      <c r="M105" s="214"/>
      <c r="N105" s="32"/>
      <c r="O105" s="32"/>
      <c r="P105" s="32"/>
      <c r="R105" s="228"/>
      <c r="S105" s="228"/>
      <c r="T105" s="228"/>
      <c r="U105" s="228"/>
      <c r="W105" s="229"/>
      <c r="X105" s="229"/>
      <c r="Y105" s="229"/>
      <c r="Z105" s="229"/>
    </row>
    <row r="106" spans="1:26" s="31" customFormat="1" ht="16.5" customHeight="1">
      <c r="A106" s="119"/>
      <c r="H106" s="214"/>
      <c r="I106" s="214"/>
      <c r="J106" s="235" t="s">
        <v>3</v>
      </c>
      <c r="K106" s="235"/>
      <c r="L106" s="235"/>
      <c r="M106" s="214"/>
      <c r="N106" s="236" t="s">
        <v>4</v>
      </c>
      <c r="O106" s="236"/>
      <c r="P106" s="236"/>
      <c r="R106" s="228"/>
      <c r="S106" s="228"/>
      <c r="T106" s="228"/>
      <c r="U106" s="228"/>
      <c r="W106" s="229"/>
      <c r="X106" s="229"/>
      <c r="Y106" s="229"/>
      <c r="Z106" s="229"/>
    </row>
    <row r="107" spans="1:26" s="31" customFormat="1" ht="16.5" customHeight="1">
      <c r="A107" s="119"/>
      <c r="H107" s="214"/>
      <c r="I107" s="214"/>
      <c r="J107" s="237" t="s">
        <v>5</v>
      </c>
      <c r="K107" s="238"/>
      <c r="L107" s="238"/>
      <c r="M107" s="35"/>
      <c r="N107" s="237" t="s">
        <v>5</v>
      </c>
      <c r="O107" s="238"/>
      <c r="P107" s="238"/>
      <c r="R107" s="228"/>
      <c r="S107" s="228"/>
      <c r="T107" s="228"/>
      <c r="U107" s="228"/>
      <c r="W107" s="229"/>
      <c r="X107" s="229"/>
      <c r="Y107" s="229"/>
      <c r="Z107" s="229"/>
    </row>
    <row r="108" spans="1:26" s="31" customFormat="1" ht="16.5" customHeight="1">
      <c r="A108" s="119"/>
      <c r="H108" s="214"/>
      <c r="I108" s="214"/>
      <c r="J108" s="36" t="s">
        <v>6</v>
      </c>
      <c r="K108" s="36"/>
      <c r="L108" s="36" t="s">
        <v>7</v>
      </c>
      <c r="M108" s="32"/>
      <c r="N108" s="36" t="s">
        <v>6</v>
      </c>
      <c r="O108" s="36"/>
      <c r="P108" s="36" t="s">
        <v>7</v>
      </c>
      <c r="R108" s="228"/>
      <c r="S108" s="228"/>
      <c r="T108" s="228"/>
      <c r="U108" s="228"/>
      <c r="W108" s="229"/>
      <c r="X108" s="229"/>
      <c r="Y108" s="229"/>
      <c r="Z108" s="229"/>
    </row>
    <row r="109" spans="1:26" s="31" customFormat="1" ht="16.5" customHeight="1">
      <c r="A109" s="119"/>
      <c r="H109" s="214"/>
      <c r="I109" s="214"/>
      <c r="J109" s="37" t="s">
        <v>8</v>
      </c>
      <c r="K109" s="37"/>
      <c r="L109" s="37" t="s">
        <v>9</v>
      </c>
      <c r="M109" s="38"/>
      <c r="N109" s="37" t="s">
        <v>8</v>
      </c>
      <c r="O109" s="37"/>
      <c r="P109" s="37" t="s">
        <v>9</v>
      </c>
      <c r="R109" s="228"/>
      <c r="S109" s="228"/>
      <c r="T109" s="228"/>
      <c r="U109" s="228"/>
      <c r="W109" s="229"/>
      <c r="X109" s="229"/>
      <c r="Y109" s="229"/>
      <c r="Z109" s="229"/>
    </row>
    <row r="110" spans="1:26" s="31" customFormat="1" ht="16.5" customHeight="1">
      <c r="A110" s="119"/>
      <c r="H110" s="214"/>
      <c r="I110" s="214"/>
      <c r="J110" s="37" t="s">
        <v>10</v>
      </c>
      <c r="K110" s="37"/>
      <c r="L110" s="37" t="s">
        <v>11</v>
      </c>
      <c r="M110" s="38"/>
      <c r="N110" s="37" t="s">
        <v>10</v>
      </c>
      <c r="O110" s="37"/>
      <c r="P110" s="37" t="s">
        <v>11</v>
      </c>
      <c r="R110" s="228"/>
      <c r="S110" s="228"/>
      <c r="T110" s="228"/>
      <c r="U110" s="228"/>
      <c r="W110" s="229"/>
      <c r="X110" s="229"/>
      <c r="Y110" s="229"/>
      <c r="Z110" s="229"/>
    </row>
    <row r="111" spans="1:26" s="31" customFormat="1" ht="16.5" customHeight="1">
      <c r="A111" s="119"/>
      <c r="H111" s="39" t="s">
        <v>61</v>
      </c>
      <c r="I111" s="214"/>
      <c r="J111" s="40" t="s">
        <v>13</v>
      </c>
      <c r="K111" s="36"/>
      <c r="L111" s="40" t="s">
        <v>13</v>
      </c>
      <c r="M111" s="36"/>
      <c r="N111" s="40" t="s">
        <v>13</v>
      </c>
      <c r="O111" s="36"/>
      <c r="P111" s="40" t="s">
        <v>13</v>
      </c>
      <c r="R111" s="228"/>
      <c r="S111" s="228"/>
      <c r="T111" s="228"/>
      <c r="U111" s="228"/>
      <c r="W111" s="229"/>
      <c r="X111" s="229"/>
      <c r="Y111" s="229"/>
      <c r="Z111" s="229"/>
    </row>
    <row r="112" spans="1:26" s="31" customFormat="1" ht="16.5" customHeight="1">
      <c r="A112" s="119"/>
      <c r="H112" s="214"/>
      <c r="I112" s="214"/>
      <c r="J112" s="63"/>
      <c r="K112" s="214"/>
      <c r="L112" s="214"/>
      <c r="M112" s="214"/>
      <c r="N112" s="41"/>
      <c r="O112" s="32"/>
      <c r="P112" s="32"/>
      <c r="R112" s="228"/>
      <c r="S112" s="228"/>
      <c r="T112" s="228"/>
      <c r="U112" s="228"/>
      <c r="W112" s="229"/>
      <c r="X112" s="229"/>
      <c r="Y112" s="229"/>
      <c r="Z112" s="229"/>
    </row>
    <row r="113" spans="1:26" s="31" customFormat="1" ht="16.5" customHeight="1">
      <c r="A113" s="119" t="s">
        <v>62</v>
      </c>
      <c r="H113" s="214"/>
      <c r="I113" s="214"/>
      <c r="J113" s="63"/>
      <c r="K113" s="214"/>
      <c r="L113" s="214"/>
      <c r="M113" s="214"/>
      <c r="N113" s="41"/>
      <c r="O113" s="32"/>
      <c r="P113" s="32"/>
      <c r="R113" s="228"/>
      <c r="S113" s="228"/>
      <c r="T113" s="228"/>
      <c r="U113" s="228"/>
      <c r="W113" s="229"/>
      <c r="X113" s="229"/>
      <c r="Y113" s="229"/>
      <c r="Z113" s="229"/>
    </row>
    <row r="114" spans="1:26" ht="16.5" customHeight="1">
      <c r="A114" s="123"/>
      <c r="H114" s="212"/>
      <c r="I114" s="212"/>
      <c r="J114" s="56"/>
      <c r="K114" s="212"/>
      <c r="L114" s="212"/>
      <c r="M114" s="212"/>
      <c r="N114" s="43"/>
      <c r="W114" s="229"/>
      <c r="X114" s="229"/>
      <c r="Y114" s="229"/>
      <c r="Z114" s="229"/>
    </row>
    <row r="115" spans="1:26" ht="16.5" customHeight="1">
      <c r="A115" s="119" t="s">
        <v>63</v>
      </c>
      <c r="H115" s="42"/>
      <c r="I115" s="212"/>
      <c r="J115" s="56"/>
      <c r="K115" s="212"/>
      <c r="L115" s="212"/>
      <c r="M115" s="212"/>
      <c r="N115" s="43"/>
      <c r="W115" s="229"/>
      <c r="X115" s="229"/>
      <c r="Y115" s="229"/>
      <c r="Z115" s="229"/>
    </row>
    <row r="116" spans="1:26" ht="16.5" customHeight="1">
      <c r="B116" s="213" t="s">
        <v>64</v>
      </c>
      <c r="C116" s="48"/>
      <c r="D116" s="48"/>
      <c r="H116" s="64">
        <v>14</v>
      </c>
      <c r="I116" s="212"/>
      <c r="J116" s="56"/>
      <c r="K116" s="212"/>
      <c r="L116" s="212"/>
      <c r="M116" s="212"/>
      <c r="N116" s="65"/>
      <c r="O116" s="66"/>
      <c r="P116" s="66"/>
      <c r="W116" s="229"/>
      <c r="X116" s="229"/>
      <c r="Y116" s="229"/>
      <c r="Z116" s="229"/>
    </row>
    <row r="117" spans="1:26" ht="16.5" customHeight="1">
      <c r="B117" s="213"/>
      <c r="C117" s="67" t="s">
        <v>65</v>
      </c>
      <c r="D117" s="67"/>
      <c r="E117" s="68"/>
      <c r="F117" s="68"/>
      <c r="G117" s="68"/>
      <c r="H117" s="64"/>
      <c r="I117" s="64"/>
      <c r="J117" s="69"/>
      <c r="K117" s="212"/>
      <c r="L117" s="64"/>
      <c r="M117" s="212"/>
      <c r="N117" s="70"/>
      <c r="O117" s="71"/>
      <c r="P117" s="71"/>
      <c r="W117" s="229"/>
      <c r="X117" s="229"/>
      <c r="Y117" s="229"/>
      <c r="Z117" s="229"/>
    </row>
    <row r="118" spans="1:26" ht="16.5" customHeight="1" thickBot="1">
      <c r="B118" s="213"/>
      <c r="C118" s="67"/>
      <c r="D118" s="67" t="s">
        <v>66</v>
      </c>
      <c r="E118" s="68"/>
      <c r="F118" s="68"/>
      <c r="G118" s="68"/>
      <c r="H118" s="42"/>
      <c r="I118" s="64"/>
      <c r="J118" s="72">
        <v>237000000</v>
      </c>
      <c r="K118" s="71"/>
      <c r="L118" s="73">
        <v>237000000</v>
      </c>
      <c r="M118" s="71"/>
      <c r="N118" s="72">
        <v>237000000</v>
      </c>
      <c r="O118" s="71"/>
      <c r="P118" s="73">
        <v>237000000</v>
      </c>
      <c r="W118" s="229"/>
      <c r="X118" s="229"/>
      <c r="Y118" s="229"/>
      <c r="Z118" s="229"/>
    </row>
    <row r="119" spans="1:26" ht="16.5" customHeight="1" thickTop="1">
      <c r="H119" s="212"/>
      <c r="I119" s="212"/>
      <c r="J119" s="70"/>
      <c r="K119" s="71"/>
      <c r="L119" s="71"/>
      <c r="M119" s="71"/>
      <c r="N119" s="70"/>
      <c r="O119" s="212"/>
      <c r="P119" s="71"/>
      <c r="W119" s="229"/>
      <c r="X119" s="229"/>
      <c r="Y119" s="229"/>
      <c r="Z119" s="229"/>
    </row>
    <row r="120" spans="1:26" ht="16.5" customHeight="1">
      <c r="B120" s="213" t="s">
        <v>67</v>
      </c>
      <c r="C120" s="48"/>
      <c r="D120" s="48"/>
      <c r="H120" s="212"/>
      <c r="I120" s="212"/>
      <c r="J120" s="65"/>
      <c r="K120" s="66"/>
      <c r="L120" s="66"/>
      <c r="M120" s="66"/>
      <c r="N120" s="65"/>
      <c r="O120" s="212"/>
      <c r="P120" s="66"/>
      <c r="W120" s="229"/>
      <c r="X120" s="229"/>
      <c r="Y120" s="229"/>
      <c r="Z120" s="229"/>
    </row>
    <row r="121" spans="1:26" ht="16.5" customHeight="1">
      <c r="B121" s="213"/>
      <c r="C121" s="67" t="s">
        <v>68</v>
      </c>
      <c r="D121" s="48"/>
      <c r="H121" s="212"/>
      <c r="I121" s="212"/>
      <c r="J121" s="70"/>
      <c r="K121" s="71"/>
      <c r="L121" s="71"/>
      <c r="M121" s="71"/>
      <c r="N121" s="70"/>
      <c r="O121" s="212"/>
      <c r="P121" s="71"/>
      <c r="W121" s="229"/>
      <c r="X121" s="229"/>
      <c r="Y121" s="229"/>
      <c r="Z121" s="229"/>
    </row>
    <row r="122" spans="1:26" ht="16.5" customHeight="1">
      <c r="B122" s="213"/>
      <c r="C122" s="48"/>
      <c r="D122" s="67" t="s">
        <v>69</v>
      </c>
      <c r="H122" s="212"/>
      <c r="I122" s="212"/>
      <c r="J122" s="65"/>
      <c r="K122" s="66"/>
      <c r="L122" s="66"/>
      <c r="M122" s="66"/>
      <c r="N122" s="65"/>
      <c r="O122" s="42"/>
      <c r="P122" s="42"/>
      <c r="W122" s="229"/>
      <c r="X122" s="229"/>
      <c r="Y122" s="229"/>
      <c r="Z122" s="229"/>
    </row>
    <row r="123" spans="1:26" ht="16.5" customHeight="1">
      <c r="B123" s="213"/>
      <c r="C123" s="48" t="s">
        <v>70</v>
      </c>
      <c r="D123" s="67"/>
      <c r="H123" s="212"/>
      <c r="I123" s="212"/>
      <c r="J123" s="74"/>
      <c r="K123" s="75"/>
      <c r="L123" s="75"/>
      <c r="M123" s="75"/>
      <c r="N123" s="70"/>
      <c r="O123" s="71"/>
      <c r="P123" s="71"/>
      <c r="W123" s="229"/>
      <c r="X123" s="229"/>
      <c r="Y123" s="229"/>
      <c r="Z123" s="229"/>
    </row>
    <row r="124" spans="1:26" ht="16.5" customHeight="1">
      <c r="B124" s="213"/>
      <c r="C124" s="48"/>
      <c r="D124" s="67" t="s">
        <v>67</v>
      </c>
      <c r="H124" s="212"/>
      <c r="I124" s="212"/>
      <c r="J124" s="74"/>
      <c r="K124" s="75"/>
      <c r="L124" s="75"/>
      <c r="M124" s="75"/>
      <c r="N124" s="70"/>
      <c r="O124" s="71"/>
      <c r="P124" s="71"/>
      <c r="W124" s="229"/>
      <c r="X124" s="229"/>
      <c r="Y124" s="229"/>
      <c r="Z124" s="229"/>
    </row>
    <row r="125" spans="1:26" ht="16.5" customHeight="1">
      <c r="B125" s="213"/>
      <c r="C125" s="48"/>
      <c r="D125" s="67"/>
      <c r="E125" s="42" t="s">
        <v>71</v>
      </c>
      <c r="H125" s="212"/>
      <c r="I125" s="212"/>
      <c r="J125" s="74"/>
      <c r="K125" s="75"/>
      <c r="L125" s="75"/>
      <c r="M125" s="75"/>
      <c r="N125" s="70"/>
      <c r="O125" s="71"/>
      <c r="P125" s="71"/>
      <c r="W125" s="229"/>
      <c r="X125" s="229"/>
      <c r="Y125" s="229"/>
      <c r="Z125" s="229"/>
    </row>
    <row r="126" spans="1:26" ht="16.5" customHeight="1">
      <c r="B126" s="213"/>
      <c r="C126" s="48"/>
      <c r="D126" s="67"/>
      <c r="F126" s="42" t="s">
        <v>72</v>
      </c>
      <c r="H126" s="212"/>
      <c r="I126" s="212"/>
      <c r="J126" s="112">
        <v>158473575</v>
      </c>
      <c r="K126" s="75"/>
      <c r="L126" s="75">
        <v>158000000</v>
      </c>
      <c r="M126" s="75"/>
      <c r="N126" s="43">
        <v>158473575</v>
      </c>
      <c r="O126" s="71"/>
      <c r="P126" s="71">
        <v>158000000</v>
      </c>
      <c r="W126" s="229"/>
      <c r="X126" s="229"/>
      <c r="Y126" s="229"/>
      <c r="Z126" s="229"/>
    </row>
    <row r="127" spans="1:26" ht="16.5" customHeight="1">
      <c r="A127" s="122" t="s">
        <v>73</v>
      </c>
      <c r="B127" s="213"/>
      <c r="C127" s="48"/>
      <c r="D127" s="67"/>
      <c r="H127" s="212"/>
      <c r="I127" s="212"/>
      <c r="J127" s="112">
        <v>231668365</v>
      </c>
      <c r="K127" s="75"/>
      <c r="L127" s="75">
        <v>228732200</v>
      </c>
      <c r="M127" s="75"/>
      <c r="N127" s="43">
        <v>231668365</v>
      </c>
      <c r="O127" s="71"/>
      <c r="P127" s="71">
        <v>228732200</v>
      </c>
      <c r="W127" s="229"/>
      <c r="X127" s="229"/>
      <c r="Y127" s="229"/>
      <c r="Z127" s="229"/>
    </row>
    <row r="128" spans="1:26" ht="16.5" customHeight="1">
      <c r="A128" s="122" t="s">
        <v>74</v>
      </c>
      <c r="B128" s="213"/>
      <c r="C128" s="48"/>
      <c r="D128" s="67"/>
      <c r="H128" s="212">
        <v>14</v>
      </c>
      <c r="I128" s="212"/>
      <c r="J128" s="112">
        <v>105733360</v>
      </c>
      <c r="K128" s="75"/>
      <c r="L128" s="75">
        <v>3409740</v>
      </c>
      <c r="M128" s="75"/>
      <c r="N128" s="43">
        <v>105733360</v>
      </c>
      <c r="O128" s="71"/>
      <c r="P128" s="71">
        <v>3409740</v>
      </c>
      <c r="W128" s="229"/>
      <c r="X128" s="229"/>
      <c r="Y128" s="229"/>
      <c r="Z128" s="229"/>
    </row>
    <row r="129" spans="1:26" ht="16.5" customHeight="1">
      <c r="A129" s="125" t="s">
        <v>75</v>
      </c>
      <c r="C129" s="48"/>
      <c r="D129" s="48"/>
      <c r="H129" s="212"/>
      <c r="I129" s="212"/>
      <c r="J129" s="112"/>
      <c r="K129" s="75"/>
      <c r="L129" s="75"/>
      <c r="M129" s="75"/>
      <c r="N129" s="43"/>
      <c r="O129" s="71"/>
      <c r="P129" s="71"/>
      <c r="W129" s="229"/>
      <c r="X129" s="229"/>
      <c r="Y129" s="229"/>
      <c r="Z129" s="229"/>
    </row>
    <row r="130" spans="1:26" ht="16.5" customHeight="1">
      <c r="B130" s="48" t="s">
        <v>76</v>
      </c>
      <c r="D130" s="48"/>
      <c r="H130" s="212"/>
      <c r="I130" s="212"/>
      <c r="J130" s="112">
        <v>1175732</v>
      </c>
      <c r="K130" s="75"/>
      <c r="L130" s="75">
        <v>1175732</v>
      </c>
      <c r="M130" s="75"/>
      <c r="N130" s="43">
        <v>0</v>
      </c>
      <c r="O130" s="71"/>
      <c r="P130" s="71">
        <v>0</v>
      </c>
      <c r="W130" s="229"/>
      <c r="X130" s="229"/>
      <c r="Y130" s="229"/>
      <c r="Z130" s="229"/>
    </row>
    <row r="131" spans="1:26" ht="16.5" customHeight="1">
      <c r="A131" s="123" t="s">
        <v>77</v>
      </c>
      <c r="H131" s="212"/>
      <c r="I131" s="212"/>
      <c r="J131" s="112"/>
      <c r="K131" s="212"/>
      <c r="L131" s="212"/>
      <c r="M131" s="212"/>
      <c r="N131" s="43"/>
      <c r="O131" s="76"/>
      <c r="P131" s="76"/>
      <c r="W131" s="229"/>
      <c r="X131" s="229"/>
      <c r="Y131" s="229"/>
      <c r="Z131" s="229"/>
    </row>
    <row r="132" spans="1:26" ht="16.5" customHeight="1">
      <c r="A132" s="123"/>
      <c r="B132" s="42" t="s">
        <v>78</v>
      </c>
      <c r="H132" s="212"/>
      <c r="I132" s="212"/>
      <c r="J132" s="112">
        <v>12090000</v>
      </c>
      <c r="K132" s="44"/>
      <c r="L132" s="44">
        <v>11770000</v>
      </c>
      <c r="M132" s="44"/>
      <c r="N132" s="43">
        <v>12090000</v>
      </c>
      <c r="P132" s="44">
        <v>11770000</v>
      </c>
      <c r="W132" s="229"/>
      <c r="X132" s="229"/>
      <c r="Y132" s="229"/>
      <c r="Z132" s="229"/>
    </row>
    <row r="133" spans="1:26" ht="16.5" customHeight="1">
      <c r="A133" s="119"/>
      <c r="B133" s="48" t="s">
        <v>79</v>
      </c>
      <c r="H133" s="212"/>
      <c r="I133" s="212"/>
      <c r="J133" s="112">
        <v>33570620</v>
      </c>
      <c r="K133" s="44"/>
      <c r="L133" s="44">
        <v>68080890</v>
      </c>
      <c r="M133" s="44"/>
      <c r="N133" s="43">
        <v>68717774</v>
      </c>
      <c r="P133" s="44">
        <v>103852846</v>
      </c>
      <c r="W133" s="229"/>
      <c r="X133" s="229"/>
      <c r="Y133" s="229"/>
      <c r="Z133" s="229"/>
    </row>
    <row r="134" spans="1:26" ht="16.5" customHeight="1">
      <c r="A134" s="122" t="s">
        <v>80</v>
      </c>
      <c r="B134" s="48"/>
      <c r="H134" s="212">
        <v>0</v>
      </c>
      <c r="I134" s="212"/>
      <c r="J134" s="49">
        <v>-1502</v>
      </c>
      <c r="K134" s="44"/>
      <c r="L134" s="50">
        <v>-1502</v>
      </c>
      <c r="M134" s="44"/>
      <c r="N134" s="49">
        <v>0</v>
      </c>
      <c r="P134" s="50">
        <v>0</v>
      </c>
      <c r="W134" s="229"/>
      <c r="X134" s="229"/>
      <c r="Y134" s="229"/>
      <c r="Z134" s="229"/>
    </row>
    <row r="135" spans="1:26" ht="16.5" customHeight="1">
      <c r="E135" s="45"/>
      <c r="H135" s="212"/>
      <c r="I135" s="212"/>
      <c r="J135" s="43"/>
      <c r="K135" s="44"/>
      <c r="L135" s="44"/>
      <c r="M135" s="44"/>
      <c r="N135" s="43"/>
      <c r="O135" s="76"/>
      <c r="W135" s="229"/>
      <c r="X135" s="229"/>
      <c r="Y135" s="229"/>
      <c r="Z135" s="229"/>
    </row>
    <row r="136" spans="1:26" ht="16.5" customHeight="1">
      <c r="A136" s="122" t="s">
        <v>81</v>
      </c>
      <c r="H136" s="212"/>
      <c r="I136" s="212"/>
      <c r="J136" s="70">
        <f>SUM(J123:J135)</f>
        <v>542710150</v>
      </c>
      <c r="K136" s="71"/>
      <c r="L136" s="71">
        <f>SUM(L123:L135)</f>
        <v>471167060</v>
      </c>
      <c r="M136" s="71"/>
      <c r="N136" s="70">
        <f>SUM(N123:N135)</f>
        <v>576683074</v>
      </c>
      <c r="O136" s="71"/>
      <c r="P136" s="71">
        <f>SUM(P123:P135)</f>
        <v>505764786</v>
      </c>
      <c r="W136" s="229"/>
      <c r="X136" s="229"/>
      <c r="Y136" s="229"/>
      <c r="Z136" s="229"/>
    </row>
    <row r="137" spans="1:26" ht="16.5" customHeight="1">
      <c r="A137" s="122" t="s">
        <v>82</v>
      </c>
      <c r="H137" s="212"/>
      <c r="I137" s="212"/>
      <c r="J137" s="77">
        <v>208944</v>
      </c>
      <c r="K137" s="71"/>
      <c r="L137" s="78">
        <v>720963</v>
      </c>
      <c r="M137" s="71"/>
      <c r="N137" s="77">
        <v>0</v>
      </c>
      <c r="O137" s="71"/>
      <c r="P137" s="78">
        <v>0</v>
      </c>
      <c r="W137" s="229"/>
      <c r="X137" s="229"/>
      <c r="Y137" s="229"/>
      <c r="Z137" s="229"/>
    </row>
    <row r="138" spans="1:26" ht="16.5" customHeight="1">
      <c r="E138" s="45"/>
      <c r="H138" s="212"/>
      <c r="I138" s="212"/>
      <c r="J138" s="43"/>
      <c r="K138" s="44"/>
      <c r="L138" s="44"/>
      <c r="M138" s="44"/>
      <c r="N138" s="43"/>
      <c r="O138" s="76"/>
      <c r="W138" s="229"/>
      <c r="X138" s="229"/>
      <c r="Y138" s="229"/>
      <c r="Z138" s="229"/>
    </row>
    <row r="139" spans="1:26" ht="16.5" customHeight="1">
      <c r="A139" s="124" t="s">
        <v>83</v>
      </c>
      <c r="H139" s="212"/>
      <c r="I139" s="212"/>
      <c r="J139" s="49">
        <f>SUM(J136:J138)</f>
        <v>542919094</v>
      </c>
      <c r="K139" s="44"/>
      <c r="L139" s="50">
        <f>SUM(L136:L138)</f>
        <v>471888023</v>
      </c>
      <c r="M139" s="44"/>
      <c r="N139" s="49">
        <f>SUM(N136:N138)</f>
        <v>576683074</v>
      </c>
      <c r="O139" s="76"/>
      <c r="P139" s="50">
        <f>SUM(P136:P138)</f>
        <v>505764786</v>
      </c>
      <c r="W139" s="229"/>
      <c r="X139" s="229"/>
      <c r="Y139" s="229"/>
      <c r="Z139" s="229"/>
    </row>
    <row r="140" spans="1:26" ht="16.5" customHeight="1">
      <c r="A140" s="123"/>
      <c r="E140" s="45"/>
      <c r="H140" s="212"/>
      <c r="I140" s="212"/>
      <c r="J140" s="43"/>
      <c r="K140" s="44"/>
      <c r="L140" s="44"/>
      <c r="M140" s="44"/>
      <c r="N140" s="43"/>
      <c r="O140" s="76"/>
      <c r="W140" s="229"/>
      <c r="X140" s="229"/>
      <c r="Y140" s="229"/>
      <c r="Z140" s="229"/>
    </row>
    <row r="141" spans="1:26" ht="16.5" customHeight="1" thickBot="1">
      <c r="A141" s="124" t="s">
        <v>84</v>
      </c>
      <c r="H141" s="212"/>
      <c r="I141" s="212"/>
      <c r="J141" s="51">
        <f>SUM(J90+J139)</f>
        <v>1536172936</v>
      </c>
      <c r="K141" s="44"/>
      <c r="L141" s="52">
        <f>SUM(L90+L139)</f>
        <v>1590379384</v>
      </c>
      <c r="M141" s="44"/>
      <c r="N141" s="51">
        <f>SUM(N90+N139)</f>
        <v>1535119103</v>
      </c>
      <c r="O141" s="212"/>
      <c r="P141" s="52">
        <f>SUM(P90+P139)</f>
        <v>1584875604</v>
      </c>
      <c r="W141" s="229"/>
      <c r="X141" s="229"/>
      <c r="Y141" s="229"/>
      <c r="Z141" s="229"/>
    </row>
    <row r="142" spans="1:26" ht="16.5" customHeight="1" thickTop="1">
      <c r="A142" s="119"/>
      <c r="H142" s="212"/>
      <c r="I142" s="44"/>
      <c r="J142" s="79"/>
      <c r="K142" s="80"/>
      <c r="L142" s="80"/>
      <c r="M142" s="80"/>
      <c r="N142" s="79"/>
      <c r="O142" s="80"/>
      <c r="P142" s="80"/>
      <c r="W142" s="229"/>
      <c r="X142" s="229"/>
      <c r="Y142" s="229"/>
      <c r="Z142" s="229"/>
    </row>
    <row r="143" spans="1:26" ht="16.5" customHeight="1">
      <c r="A143" s="119"/>
      <c r="H143" s="212"/>
      <c r="I143" s="44"/>
      <c r="J143" s="79"/>
      <c r="K143" s="80"/>
      <c r="L143" s="80"/>
      <c r="M143" s="80"/>
      <c r="N143" s="79"/>
      <c r="O143" s="80"/>
      <c r="P143" s="80"/>
      <c r="W143" s="229"/>
      <c r="X143" s="229"/>
      <c r="Y143" s="229"/>
      <c r="Z143" s="229"/>
    </row>
    <row r="144" spans="1:26" ht="16.5" customHeight="1">
      <c r="A144" s="119"/>
      <c r="H144" s="212"/>
      <c r="I144" s="44"/>
      <c r="J144" s="79"/>
      <c r="K144" s="80"/>
      <c r="L144" s="80"/>
      <c r="M144" s="80"/>
      <c r="N144" s="79"/>
      <c r="O144" s="80"/>
      <c r="P144" s="80"/>
      <c r="W144" s="229"/>
      <c r="X144" s="229"/>
      <c r="Y144" s="229"/>
      <c r="Z144" s="229"/>
    </row>
    <row r="145" spans="1:26" ht="16.5" customHeight="1">
      <c r="A145" s="119"/>
      <c r="H145" s="212"/>
      <c r="I145" s="44"/>
      <c r="J145" s="79"/>
      <c r="K145" s="80"/>
      <c r="L145" s="80"/>
      <c r="M145" s="80"/>
      <c r="N145" s="79"/>
      <c r="O145" s="80"/>
      <c r="P145" s="80"/>
      <c r="W145" s="229"/>
      <c r="X145" s="229"/>
      <c r="Y145" s="229"/>
      <c r="Z145" s="229"/>
    </row>
    <row r="146" spans="1:26" ht="16.5" customHeight="1">
      <c r="A146" s="119"/>
      <c r="H146" s="212"/>
      <c r="I146" s="44"/>
      <c r="J146" s="79"/>
      <c r="K146" s="80"/>
      <c r="L146" s="80"/>
      <c r="M146" s="80"/>
      <c r="N146" s="79"/>
      <c r="O146" s="80"/>
      <c r="P146" s="80"/>
      <c r="W146" s="229"/>
      <c r="X146" s="229"/>
      <c r="Y146" s="229"/>
      <c r="Z146" s="229"/>
    </row>
    <row r="147" spans="1:26" ht="16.5" customHeight="1">
      <c r="A147" s="119"/>
      <c r="H147" s="212"/>
      <c r="I147" s="44"/>
      <c r="J147" s="79"/>
      <c r="K147" s="80"/>
      <c r="L147" s="80"/>
      <c r="M147" s="80"/>
      <c r="N147" s="79"/>
      <c r="O147" s="80"/>
      <c r="P147" s="80"/>
      <c r="W147" s="229"/>
      <c r="X147" s="229"/>
      <c r="Y147" s="229"/>
      <c r="Z147" s="229"/>
    </row>
    <row r="148" spans="1:26" s="48" customFormat="1" ht="16.5" customHeight="1">
      <c r="A148" s="239" t="s">
        <v>37</v>
      </c>
      <c r="B148" s="239"/>
      <c r="C148" s="239"/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R148" s="228"/>
      <c r="S148" s="228"/>
      <c r="T148" s="228"/>
      <c r="U148" s="228"/>
      <c r="W148" s="229"/>
      <c r="X148" s="229"/>
      <c r="Y148" s="229"/>
      <c r="Z148" s="229"/>
    </row>
    <row r="149" spans="1:26" s="48" customFormat="1" ht="16.5" customHeight="1">
      <c r="A149" s="126"/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R149" s="227"/>
      <c r="S149" s="227"/>
      <c r="T149" s="227"/>
      <c r="U149" s="227"/>
    </row>
    <row r="150" spans="1:26" s="48" customFormat="1" ht="16.5" customHeight="1">
      <c r="A150" s="126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R150" s="227"/>
      <c r="S150" s="227"/>
      <c r="T150" s="227"/>
      <c r="U150" s="227"/>
    </row>
    <row r="151" spans="1:26" ht="21.95" customHeight="1">
      <c r="A151" s="130" t="str">
        <f>A100</f>
        <v>The accompanying notes form part of this interim financial information.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5"/>
      <c r="O151" s="55"/>
      <c r="P151" s="55"/>
      <c r="R151" s="227"/>
      <c r="S151" s="227"/>
      <c r="T151" s="227"/>
      <c r="U151" s="227"/>
    </row>
    <row r="152" spans="1:26" ht="16.5" customHeight="1">
      <c r="H152" s="212"/>
      <c r="I152" s="212"/>
      <c r="J152" s="212"/>
      <c r="K152" s="212"/>
      <c r="L152" s="212"/>
      <c r="M152" s="212"/>
      <c r="R152" s="227"/>
      <c r="S152" s="227"/>
      <c r="T152" s="227"/>
      <c r="U152" s="227"/>
    </row>
    <row r="153" spans="1:26" ht="16.5" customHeight="1">
      <c r="H153" s="212"/>
      <c r="I153" s="212"/>
      <c r="J153" s="212"/>
      <c r="K153" s="212"/>
      <c r="L153" s="212"/>
      <c r="M153" s="212"/>
      <c r="R153" s="227"/>
      <c r="S153" s="227"/>
      <c r="T153" s="227"/>
      <c r="U153" s="227"/>
    </row>
    <row r="154" spans="1:26" ht="16.5" customHeight="1">
      <c r="H154" s="212"/>
      <c r="I154" s="212"/>
      <c r="J154" s="212"/>
      <c r="K154" s="212"/>
      <c r="L154" s="212"/>
      <c r="M154" s="212"/>
      <c r="R154" s="227"/>
      <c r="S154" s="227"/>
      <c r="T154" s="227"/>
      <c r="U154" s="227"/>
    </row>
    <row r="155" spans="1:26" ht="16.5" customHeight="1">
      <c r="H155" s="212"/>
      <c r="I155" s="212"/>
      <c r="J155" s="212"/>
      <c r="K155" s="212"/>
      <c r="L155" s="212"/>
      <c r="M155" s="212"/>
      <c r="R155" s="227"/>
      <c r="S155" s="227"/>
      <c r="T155" s="227"/>
      <c r="U155" s="227"/>
    </row>
    <row r="156" spans="1:26" ht="16.5" customHeight="1">
      <c r="H156" s="212"/>
      <c r="I156" s="212"/>
      <c r="J156" s="212"/>
      <c r="K156" s="212"/>
      <c r="L156" s="212"/>
      <c r="M156" s="212"/>
      <c r="R156" s="227"/>
      <c r="S156" s="227"/>
      <c r="T156" s="227"/>
      <c r="U156" s="227"/>
    </row>
    <row r="157" spans="1:26" ht="16.5" customHeight="1">
      <c r="H157" s="212"/>
      <c r="I157" s="212"/>
      <c r="J157" s="212"/>
      <c r="K157" s="212"/>
      <c r="L157" s="212"/>
      <c r="M157" s="212"/>
      <c r="R157" s="227"/>
      <c r="S157" s="227"/>
      <c r="T157" s="227"/>
      <c r="U157" s="227"/>
    </row>
    <row r="158" spans="1:26" ht="16.5" customHeight="1">
      <c r="H158" s="212"/>
      <c r="I158" s="212"/>
      <c r="J158" s="212"/>
      <c r="K158" s="212"/>
      <c r="L158" s="212"/>
      <c r="M158" s="212"/>
      <c r="R158" s="227"/>
      <c r="S158" s="227"/>
      <c r="T158" s="227"/>
      <c r="U158" s="227"/>
    </row>
    <row r="159" spans="1:26" ht="16.5" customHeight="1">
      <c r="H159" s="212"/>
      <c r="I159" s="212"/>
      <c r="J159" s="212"/>
      <c r="K159" s="212"/>
      <c r="L159" s="212"/>
      <c r="M159" s="212"/>
      <c r="R159" s="227"/>
      <c r="S159" s="227"/>
      <c r="T159" s="227"/>
      <c r="U159" s="227"/>
    </row>
    <row r="160" spans="1:26" ht="16.5" customHeight="1">
      <c r="H160" s="212"/>
      <c r="I160" s="212"/>
      <c r="J160" s="212"/>
      <c r="K160" s="212"/>
      <c r="L160" s="212"/>
      <c r="M160" s="212"/>
      <c r="R160" s="227"/>
      <c r="S160" s="227"/>
      <c r="T160" s="227"/>
      <c r="U160" s="227"/>
    </row>
    <row r="161" spans="18:21" ht="16.5" customHeight="1">
      <c r="R161" s="227"/>
      <c r="S161" s="227"/>
      <c r="T161" s="227"/>
      <c r="U161" s="227"/>
    </row>
  </sheetData>
  <mergeCells count="17">
    <mergeCell ref="J107:L107"/>
    <mergeCell ref="N107:P107"/>
    <mergeCell ref="A148:P148"/>
    <mergeCell ref="J57:L57"/>
    <mergeCell ref="N57:P57"/>
    <mergeCell ref="A67:G67"/>
    <mergeCell ref="A69:G69"/>
    <mergeCell ref="A98:P98"/>
    <mergeCell ref="J106:L106"/>
    <mergeCell ref="N106:P106"/>
    <mergeCell ref="J56:L56"/>
    <mergeCell ref="N56:P56"/>
    <mergeCell ref="J6:L6"/>
    <mergeCell ref="N6:P6"/>
    <mergeCell ref="J7:L7"/>
    <mergeCell ref="N7:P7"/>
    <mergeCell ref="A48:P48"/>
  </mergeCells>
  <pageMargins left="0.8" right="0.5" top="0.5" bottom="0.6" header="0.49" footer="0.4"/>
  <pageSetup paperSize="9" scale="96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50" max="15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V78"/>
  <sheetViews>
    <sheetView topLeftCell="A31" zoomScale="90" zoomScaleNormal="90" zoomScaleSheetLayoutView="90" workbookViewId="0">
      <selection activeCell="O50" sqref="O50"/>
    </sheetView>
  </sheetViews>
  <sheetFormatPr defaultColWidth="10.140625" defaultRowHeight="16.5" customHeight="1"/>
  <cols>
    <col min="1" max="1" width="1.140625" style="200" customWidth="1"/>
    <col min="2" max="2" width="1.28515625" style="199" customWidth="1"/>
    <col min="3" max="3" width="38.140625" style="199" customWidth="1"/>
    <col min="4" max="4" width="4.7109375" style="199" customWidth="1"/>
    <col min="5" max="5" width="0.7109375" style="199" customWidth="1"/>
    <col min="6" max="6" width="12.7109375" style="199" customWidth="1"/>
    <col min="7" max="7" width="0.7109375" style="199" customWidth="1"/>
    <col min="8" max="8" width="13.42578125" style="200" bestFit="1" customWidth="1"/>
    <col min="9" max="9" width="0.7109375" style="199" customWidth="1"/>
    <col min="10" max="10" width="12.42578125" style="199" bestFit="1" customWidth="1"/>
    <col min="11" max="11" width="0.7109375" style="199" customWidth="1"/>
    <col min="12" max="12" width="13.42578125" style="200" customWidth="1"/>
    <col min="13" max="13" width="10.140625" style="199"/>
    <col min="14" max="14" width="13.140625" style="199" bestFit="1" customWidth="1"/>
    <col min="15" max="15" width="13.85546875" style="199" bestFit="1" customWidth="1"/>
    <col min="16" max="16" width="13.140625" style="199" bestFit="1" customWidth="1"/>
    <col min="17" max="17" width="13.85546875" style="199" bestFit="1" customWidth="1"/>
    <col min="18" max="18" width="10.140625" style="199"/>
    <col min="19" max="22" width="13.42578125" style="199" bestFit="1" customWidth="1"/>
    <col min="23" max="16384" width="10.140625" style="199"/>
  </cols>
  <sheetData>
    <row r="1" spans="1:22" ht="16.5" customHeight="1">
      <c r="A1" s="131" t="s">
        <v>0</v>
      </c>
      <c r="B1" s="6"/>
      <c r="C1" s="6"/>
      <c r="D1" s="6"/>
      <c r="E1" s="9"/>
      <c r="F1" s="9"/>
      <c r="G1" s="9"/>
      <c r="H1" s="81"/>
      <c r="I1" s="9"/>
      <c r="J1" s="9"/>
      <c r="K1" s="6"/>
      <c r="L1" s="81"/>
      <c r="M1" s="216"/>
      <c r="N1" s="216"/>
      <c r="O1" s="216"/>
      <c r="P1" s="216"/>
      <c r="Q1" s="216"/>
      <c r="R1" s="216"/>
      <c r="S1" s="216"/>
      <c r="T1" s="216"/>
      <c r="U1" s="216"/>
      <c r="V1" s="216"/>
    </row>
    <row r="2" spans="1:22" ht="16.5" customHeight="1">
      <c r="A2" s="132" t="s">
        <v>85</v>
      </c>
      <c r="B2" s="11"/>
      <c r="C2" s="11"/>
      <c r="D2" s="215"/>
      <c r="E2" s="13"/>
      <c r="F2" s="13"/>
      <c r="G2" s="13"/>
      <c r="H2" s="82"/>
      <c r="I2" s="13"/>
      <c r="J2" s="13"/>
      <c r="K2" s="6"/>
      <c r="L2" s="82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ht="16.5" customHeight="1">
      <c r="A3" s="254" t="s">
        <v>86</v>
      </c>
      <c r="B3" s="255"/>
      <c r="C3" s="255"/>
      <c r="D3" s="256"/>
      <c r="E3" s="257"/>
      <c r="F3" s="257"/>
      <c r="G3" s="257"/>
      <c r="H3" s="258"/>
      <c r="I3" s="257"/>
      <c r="J3" s="257"/>
      <c r="K3" s="259"/>
      <c r="L3" s="258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15" customHeight="1">
      <c r="A4" s="132"/>
      <c r="B4" s="11"/>
      <c r="C4" s="11"/>
      <c r="D4" s="215"/>
      <c r="E4" s="13"/>
      <c r="F4" s="13"/>
      <c r="G4" s="13"/>
      <c r="H4" s="82"/>
      <c r="I4" s="13"/>
      <c r="J4" s="13"/>
      <c r="K4" s="6"/>
      <c r="L4" s="82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2" ht="15" customHeight="1">
      <c r="A5" s="132"/>
      <c r="B5" s="11"/>
      <c r="C5" s="11"/>
      <c r="D5" s="215"/>
      <c r="E5" s="13"/>
      <c r="F5" s="13"/>
      <c r="G5" s="13"/>
      <c r="H5" s="82"/>
      <c r="I5" s="13"/>
      <c r="J5" s="13"/>
      <c r="K5" s="6"/>
      <c r="L5" s="82"/>
      <c r="M5" s="216"/>
      <c r="N5" s="216"/>
      <c r="O5" s="216"/>
      <c r="P5" s="216"/>
      <c r="Q5" s="216"/>
      <c r="R5" s="216"/>
      <c r="S5" s="216"/>
      <c r="T5" s="216"/>
      <c r="U5" s="216"/>
      <c r="V5" s="216"/>
    </row>
    <row r="6" spans="1:22" ht="15" customHeight="1">
      <c r="A6" s="110"/>
      <c r="B6" s="6"/>
      <c r="C6" s="6"/>
      <c r="D6" s="215"/>
      <c r="E6" s="8"/>
      <c r="F6" s="243" t="s">
        <v>87</v>
      </c>
      <c r="G6" s="242"/>
      <c r="H6" s="242"/>
      <c r="I6" s="218"/>
      <c r="J6" s="244" t="s">
        <v>88</v>
      </c>
      <c r="K6" s="242"/>
      <c r="L6" s="242"/>
      <c r="M6" s="216"/>
      <c r="N6" s="216"/>
      <c r="O6" s="216"/>
      <c r="P6" s="216"/>
      <c r="Q6" s="216"/>
      <c r="R6" s="216"/>
      <c r="S6" s="216"/>
      <c r="T6" s="216"/>
      <c r="U6" s="216"/>
      <c r="V6" s="216"/>
    </row>
    <row r="7" spans="1:22" ht="15" customHeight="1">
      <c r="A7" s="110"/>
      <c r="B7" s="6"/>
      <c r="C7" s="6"/>
      <c r="D7" s="215"/>
      <c r="E7" s="8"/>
      <c r="F7" s="260" t="s">
        <v>5</v>
      </c>
      <c r="G7" s="261"/>
      <c r="H7" s="261"/>
      <c r="I7" s="215"/>
      <c r="J7" s="262" t="s">
        <v>5</v>
      </c>
      <c r="K7" s="261"/>
      <c r="L7" s="261"/>
      <c r="M7" s="216"/>
      <c r="N7" s="216"/>
      <c r="O7" s="216"/>
      <c r="P7" s="216"/>
      <c r="Q7" s="216"/>
      <c r="R7" s="216"/>
      <c r="S7" s="216"/>
      <c r="T7" s="216"/>
      <c r="U7" s="216"/>
      <c r="V7" s="216"/>
    </row>
    <row r="8" spans="1:22" ht="15" customHeight="1">
      <c r="A8" s="110"/>
      <c r="B8" s="6"/>
      <c r="C8" s="6"/>
      <c r="D8" s="215"/>
      <c r="E8" s="8"/>
      <c r="F8" s="4" t="s">
        <v>8</v>
      </c>
      <c r="G8" s="16"/>
      <c r="H8" s="83" t="s">
        <v>8</v>
      </c>
      <c r="I8" s="17"/>
      <c r="J8" s="4" t="s">
        <v>8</v>
      </c>
      <c r="K8" s="16"/>
      <c r="L8" s="83" t="s">
        <v>8</v>
      </c>
      <c r="M8" s="216"/>
      <c r="N8" s="216"/>
      <c r="O8" s="216"/>
      <c r="P8" s="216"/>
      <c r="Q8" s="216"/>
      <c r="R8" s="216"/>
      <c r="S8" s="216"/>
      <c r="T8" s="216"/>
      <c r="U8" s="216"/>
      <c r="V8" s="216"/>
    </row>
    <row r="9" spans="1:22" ht="15" customHeight="1">
      <c r="A9" s="110"/>
      <c r="B9" s="6"/>
      <c r="C9" s="6"/>
      <c r="D9" s="215"/>
      <c r="E9" s="9"/>
      <c r="F9" s="37" t="s">
        <v>10</v>
      </c>
      <c r="G9" s="37"/>
      <c r="H9" s="84" t="s">
        <v>11</v>
      </c>
      <c r="I9" s="38"/>
      <c r="J9" s="37" t="s">
        <v>10</v>
      </c>
      <c r="K9" s="37"/>
      <c r="L9" s="84" t="s">
        <v>11</v>
      </c>
      <c r="M9" s="216"/>
      <c r="N9" s="216"/>
      <c r="O9" s="216"/>
      <c r="P9" s="216"/>
      <c r="Q9" s="216"/>
      <c r="R9" s="216"/>
      <c r="S9" s="216"/>
      <c r="T9" s="216"/>
      <c r="U9" s="216"/>
      <c r="V9" s="216"/>
    </row>
    <row r="10" spans="1:22" ht="15" customHeight="1">
      <c r="A10" s="110"/>
      <c r="B10" s="6"/>
      <c r="C10" s="6"/>
      <c r="D10" s="39" t="s">
        <v>61</v>
      </c>
      <c r="E10" s="6"/>
      <c r="F10" s="263" t="s">
        <v>13</v>
      </c>
      <c r="G10" s="3"/>
      <c r="H10" s="264" t="s">
        <v>13</v>
      </c>
      <c r="I10" s="6"/>
      <c r="J10" s="263" t="s">
        <v>13</v>
      </c>
      <c r="K10" s="3"/>
      <c r="L10" s="264" t="s">
        <v>13</v>
      </c>
      <c r="M10" s="216"/>
      <c r="N10" s="216"/>
      <c r="O10" s="216"/>
      <c r="P10" s="216"/>
      <c r="Q10" s="216"/>
      <c r="R10" s="216"/>
      <c r="S10" s="216"/>
      <c r="T10" s="216"/>
      <c r="U10" s="216"/>
      <c r="V10" s="216"/>
    </row>
    <row r="11" spans="1:22" ht="15" customHeight="1">
      <c r="A11" s="132" t="s">
        <v>89</v>
      </c>
      <c r="B11" s="11"/>
      <c r="C11" s="11"/>
      <c r="D11" s="215"/>
      <c r="E11" s="8"/>
      <c r="F11" s="7"/>
      <c r="G11" s="8"/>
      <c r="H11" s="85"/>
      <c r="I11" s="8"/>
      <c r="J11" s="14"/>
      <c r="K11" s="6"/>
      <c r="L11" s="81"/>
      <c r="M11" s="216"/>
      <c r="N11" s="216"/>
      <c r="O11" s="216"/>
      <c r="P11" s="216"/>
      <c r="Q11" s="216"/>
      <c r="R11" s="216"/>
      <c r="S11" s="216"/>
      <c r="T11" s="216"/>
      <c r="U11" s="216"/>
      <c r="V11" s="216"/>
    </row>
    <row r="12" spans="1:22" ht="6" customHeight="1">
      <c r="A12" s="132"/>
      <c r="B12" s="11"/>
      <c r="C12" s="11"/>
      <c r="D12" s="215"/>
      <c r="E12" s="8"/>
      <c r="F12" s="7"/>
      <c r="G12" s="8"/>
      <c r="H12" s="85"/>
      <c r="I12" s="8"/>
      <c r="J12" s="14"/>
      <c r="K12" s="6"/>
      <c r="L12" s="81"/>
      <c r="M12" s="216"/>
      <c r="N12" s="216"/>
      <c r="O12" s="216"/>
      <c r="P12" s="216"/>
      <c r="Q12" s="216"/>
      <c r="R12" s="216"/>
      <c r="S12" s="216"/>
      <c r="T12" s="216"/>
      <c r="U12" s="216"/>
      <c r="V12" s="216"/>
    </row>
    <row r="13" spans="1:22" ht="15" customHeight="1">
      <c r="A13" s="226" t="s">
        <v>90</v>
      </c>
      <c r="B13" s="111"/>
      <c r="C13" s="111"/>
      <c r="D13" s="217"/>
      <c r="E13" s="2"/>
      <c r="F13" s="18">
        <v>18890400</v>
      </c>
      <c r="G13" s="215"/>
      <c r="H13" s="86">
        <v>78701348</v>
      </c>
      <c r="I13" s="215"/>
      <c r="J13" s="18">
        <v>15144056</v>
      </c>
      <c r="K13" s="215"/>
      <c r="L13" s="86">
        <v>78701348</v>
      </c>
      <c r="M13" s="216"/>
      <c r="N13" s="216"/>
      <c r="O13" s="216"/>
      <c r="P13" s="216"/>
      <c r="Q13" s="216"/>
      <c r="R13" s="216"/>
      <c r="S13" s="230"/>
      <c r="T13" s="230"/>
      <c r="U13" s="230"/>
      <c r="V13" s="230"/>
    </row>
    <row r="14" spans="1:22" ht="15" customHeight="1">
      <c r="A14" s="226" t="s">
        <v>91</v>
      </c>
      <c r="B14" s="111"/>
      <c r="C14" s="111"/>
      <c r="D14" s="215"/>
      <c r="E14" s="19"/>
      <c r="F14" s="20">
        <v>99658606</v>
      </c>
      <c r="G14" s="6"/>
      <c r="H14" s="87">
        <v>73189562</v>
      </c>
      <c r="I14" s="6"/>
      <c r="J14" s="20">
        <v>95003185</v>
      </c>
      <c r="K14" s="6"/>
      <c r="L14" s="87">
        <v>72127058</v>
      </c>
      <c r="M14" s="216"/>
      <c r="N14" s="216"/>
      <c r="O14" s="216"/>
      <c r="P14" s="216"/>
      <c r="Q14" s="216"/>
      <c r="R14" s="216"/>
      <c r="S14" s="230"/>
      <c r="T14" s="230"/>
      <c r="U14" s="230"/>
      <c r="V14" s="230"/>
    </row>
    <row r="15" spans="1:22" ht="15" customHeight="1">
      <c r="A15" s="226" t="s">
        <v>92</v>
      </c>
      <c r="B15" s="111"/>
      <c r="C15" s="111"/>
      <c r="D15" s="215"/>
      <c r="E15" s="19"/>
      <c r="F15" s="21">
        <v>8073748</v>
      </c>
      <c r="G15" s="215"/>
      <c r="H15" s="88">
        <v>157824514</v>
      </c>
      <c r="I15" s="215"/>
      <c r="J15" s="21">
        <v>2246322</v>
      </c>
      <c r="K15" s="215"/>
      <c r="L15" s="88">
        <v>124187479</v>
      </c>
      <c r="M15" s="216"/>
      <c r="N15" s="216"/>
      <c r="O15" s="216"/>
      <c r="P15" s="216"/>
      <c r="Q15" s="216"/>
      <c r="R15" s="216"/>
      <c r="S15" s="230"/>
      <c r="T15" s="230"/>
      <c r="U15" s="230"/>
      <c r="V15" s="230"/>
    </row>
    <row r="16" spans="1:22" ht="6" customHeight="1">
      <c r="A16" s="226"/>
      <c r="B16" s="111"/>
      <c r="C16" s="111"/>
      <c r="D16" s="215"/>
      <c r="E16" s="8"/>
      <c r="F16" s="7"/>
      <c r="G16" s="8"/>
      <c r="H16" s="89"/>
      <c r="I16" s="8"/>
      <c r="J16" s="7"/>
      <c r="K16" s="6"/>
      <c r="L16" s="89"/>
      <c r="M16" s="216"/>
      <c r="N16" s="216"/>
      <c r="O16" s="216"/>
      <c r="P16" s="216"/>
      <c r="Q16" s="216"/>
      <c r="R16" s="216"/>
      <c r="S16" s="230"/>
      <c r="T16" s="230"/>
      <c r="U16" s="230"/>
      <c r="V16" s="230"/>
    </row>
    <row r="17" spans="1:22" ht="15" customHeight="1">
      <c r="A17" s="132" t="s">
        <v>93</v>
      </c>
      <c r="B17" s="11"/>
      <c r="C17" s="11"/>
      <c r="D17" s="215"/>
      <c r="E17" s="8"/>
      <c r="F17" s="10">
        <f>SUM(F13:F16)</f>
        <v>126622754</v>
      </c>
      <c r="G17" s="8"/>
      <c r="H17" s="90">
        <f>SUM(H13:H16)</f>
        <v>309715424</v>
      </c>
      <c r="I17" s="8"/>
      <c r="J17" s="10">
        <f>SUM(J13:J16)</f>
        <v>112393563</v>
      </c>
      <c r="K17" s="6"/>
      <c r="L17" s="90">
        <f>SUM(L13:L16)</f>
        <v>275015885</v>
      </c>
      <c r="M17" s="216"/>
      <c r="N17" s="216"/>
      <c r="O17" s="216"/>
      <c r="P17" s="216"/>
      <c r="Q17" s="216"/>
      <c r="R17" s="216"/>
      <c r="S17" s="230"/>
      <c r="T17" s="230"/>
      <c r="U17" s="230"/>
      <c r="V17" s="230"/>
    </row>
    <row r="18" spans="1:22" ht="12" customHeight="1">
      <c r="A18" s="132"/>
      <c r="B18" s="11"/>
      <c r="C18" s="11"/>
      <c r="D18" s="215"/>
      <c r="E18" s="8"/>
      <c r="F18" s="7"/>
      <c r="G18" s="8"/>
      <c r="H18" s="89"/>
      <c r="I18" s="8"/>
      <c r="J18" s="7"/>
      <c r="K18" s="6"/>
      <c r="L18" s="89"/>
      <c r="M18" s="216"/>
      <c r="N18" s="216"/>
      <c r="O18" s="216"/>
      <c r="P18" s="216"/>
      <c r="Q18" s="216"/>
      <c r="R18" s="216"/>
      <c r="S18" s="216"/>
      <c r="T18" s="216"/>
      <c r="U18" s="216"/>
      <c r="V18" s="216"/>
    </row>
    <row r="19" spans="1:22" ht="15" customHeight="1">
      <c r="A19" s="132" t="s">
        <v>94</v>
      </c>
      <c r="B19" s="11"/>
      <c r="C19" s="11"/>
      <c r="D19" s="215"/>
      <c r="E19" s="8"/>
      <c r="F19" s="7"/>
      <c r="G19" s="8"/>
      <c r="H19" s="89"/>
      <c r="I19" s="8"/>
      <c r="J19" s="14"/>
      <c r="K19" s="6"/>
      <c r="L19" s="94"/>
      <c r="M19" s="216"/>
      <c r="N19" s="216"/>
      <c r="O19" s="216"/>
      <c r="P19" s="216"/>
      <c r="Q19" s="216"/>
      <c r="R19" s="216"/>
      <c r="S19" s="216"/>
      <c r="T19" s="216"/>
      <c r="U19" s="216"/>
      <c r="V19" s="216"/>
    </row>
    <row r="20" spans="1:22" ht="6" customHeight="1">
      <c r="A20" s="132"/>
      <c r="B20" s="11"/>
      <c r="C20" s="11"/>
      <c r="D20" s="215"/>
      <c r="E20" s="8"/>
      <c r="F20" s="7"/>
      <c r="G20" s="8"/>
      <c r="H20" s="89"/>
      <c r="I20" s="8"/>
      <c r="J20" s="14"/>
      <c r="K20" s="6"/>
      <c r="L20" s="94"/>
      <c r="M20" s="216"/>
      <c r="N20" s="216"/>
      <c r="O20" s="216"/>
      <c r="P20" s="216"/>
      <c r="Q20" s="216"/>
      <c r="R20" s="216"/>
      <c r="S20" s="216"/>
      <c r="T20" s="216"/>
      <c r="U20" s="216"/>
      <c r="V20" s="216"/>
    </row>
    <row r="21" spans="1:22" ht="15" customHeight="1">
      <c r="A21" s="226" t="s">
        <v>95</v>
      </c>
      <c r="B21" s="111"/>
      <c r="C21" s="111"/>
      <c r="D21" s="215"/>
      <c r="E21" s="8"/>
      <c r="F21" s="7">
        <v>-15699224</v>
      </c>
      <c r="G21" s="8"/>
      <c r="H21" s="89">
        <v>-75165311</v>
      </c>
      <c r="I21" s="8"/>
      <c r="J21" s="7">
        <v>-12384532</v>
      </c>
      <c r="K21" s="215"/>
      <c r="L21" s="89">
        <v>-75165311</v>
      </c>
      <c r="M21" s="216"/>
      <c r="N21" s="216"/>
      <c r="O21" s="216"/>
      <c r="P21" s="216"/>
      <c r="Q21" s="216"/>
      <c r="R21" s="216"/>
      <c r="S21" s="230"/>
      <c r="T21" s="230"/>
      <c r="U21" s="230"/>
      <c r="V21" s="230"/>
    </row>
    <row r="22" spans="1:22" ht="15" customHeight="1">
      <c r="A22" s="226" t="s">
        <v>96</v>
      </c>
      <c r="B22" s="111"/>
      <c r="C22" s="111"/>
      <c r="D22" s="215"/>
      <c r="E22" s="8"/>
      <c r="F22" s="7">
        <v>-53191794</v>
      </c>
      <c r="G22" s="8"/>
      <c r="H22" s="89">
        <v>-51939605</v>
      </c>
      <c r="I22" s="8"/>
      <c r="J22" s="7">
        <v>-50630832</v>
      </c>
      <c r="K22" s="8"/>
      <c r="L22" s="89">
        <v>-51865657</v>
      </c>
      <c r="M22" s="216"/>
      <c r="N22" s="216"/>
      <c r="O22" s="216"/>
      <c r="P22" s="216"/>
      <c r="Q22" s="216"/>
      <c r="R22" s="216"/>
      <c r="S22" s="230"/>
      <c r="T22" s="230"/>
      <c r="U22" s="230"/>
      <c r="V22" s="230"/>
    </row>
    <row r="23" spans="1:22" ht="15" customHeight="1">
      <c r="A23" s="226" t="s">
        <v>97</v>
      </c>
      <c r="B23" s="111"/>
      <c r="C23" s="111"/>
      <c r="D23" s="215"/>
      <c r="E23" s="8"/>
      <c r="F23" s="10">
        <v>-12392493</v>
      </c>
      <c r="G23" s="8"/>
      <c r="H23" s="90">
        <v>-134091903</v>
      </c>
      <c r="I23" s="8"/>
      <c r="J23" s="10">
        <v>-7035989</v>
      </c>
      <c r="K23" s="215"/>
      <c r="L23" s="90">
        <v>-106828270</v>
      </c>
      <c r="M23" s="216"/>
      <c r="N23" s="216"/>
      <c r="O23" s="216"/>
      <c r="P23" s="216"/>
      <c r="Q23" s="216"/>
      <c r="R23" s="216"/>
      <c r="S23" s="230"/>
      <c r="T23" s="230"/>
      <c r="U23" s="230"/>
      <c r="V23" s="230"/>
    </row>
    <row r="24" spans="1:22" ht="6" customHeight="1">
      <c r="A24" s="226"/>
      <c r="B24" s="111"/>
      <c r="C24" s="111"/>
      <c r="D24" s="215"/>
      <c r="E24" s="8"/>
      <c r="F24" s="22"/>
      <c r="G24" s="215"/>
      <c r="H24" s="91"/>
      <c r="I24" s="215"/>
      <c r="J24" s="7"/>
      <c r="K24" s="23"/>
      <c r="L24" s="89"/>
      <c r="M24" s="216"/>
      <c r="N24" s="216"/>
      <c r="O24" s="216"/>
      <c r="P24" s="216"/>
      <c r="Q24" s="216"/>
      <c r="R24" s="216"/>
      <c r="S24" s="230"/>
      <c r="T24" s="230"/>
      <c r="U24" s="230"/>
      <c r="V24" s="230"/>
    </row>
    <row r="25" spans="1:22" ht="15" customHeight="1">
      <c r="A25" s="132" t="s">
        <v>98</v>
      </c>
      <c r="B25" s="11"/>
      <c r="C25" s="11"/>
      <c r="D25" s="215"/>
      <c r="E25" s="8"/>
      <c r="F25" s="10">
        <f>SUM(F21:F24)</f>
        <v>-81283511</v>
      </c>
      <c r="G25" s="8"/>
      <c r="H25" s="90">
        <f>SUM(H21:H24)</f>
        <v>-261196819</v>
      </c>
      <c r="I25" s="8"/>
      <c r="J25" s="10">
        <f>SUM(J21:J24)</f>
        <v>-70051353</v>
      </c>
      <c r="K25" s="6"/>
      <c r="L25" s="90">
        <f>SUM(L21:L24)</f>
        <v>-233859238</v>
      </c>
      <c r="M25" s="216"/>
      <c r="N25" s="216"/>
      <c r="O25" s="216"/>
      <c r="P25" s="216"/>
      <c r="Q25" s="216"/>
      <c r="R25" s="216"/>
      <c r="S25" s="230"/>
      <c r="T25" s="230"/>
      <c r="U25" s="230"/>
      <c r="V25" s="230"/>
    </row>
    <row r="26" spans="1:22" ht="12" customHeight="1">
      <c r="A26" s="110"/>
      <c r="B26" s="6"/>
      <c r="C26" s="6"/>
      <c r="D26" s="217"/>
      <c r="E26" s="2"/>
      <c r="F26" s="5"/>
      <c r="G26" s="2"/>
      <c r="H26" s="92"/>
      <c r="I26" s="2"/>
      <c r="J26" s="14"/>
      <c r="K26" s="9"/>
      <c r="L26" s="94"/>
      <c r="M26" s="216"/>
      <c r="N26" s="216"/>
      <c r="O26" s="216"/>
      <c r="P26" s="216"/>
      <c r="Q26" s="216"/>
      <c r="R26" s="216"/>
      <c r="S26" s="230"/>
      <c r="T26" s="230"/>
      <c r="U26" s="230"/>
      <c r="V26" s="230"/>
    </row>
    <row r="27" spans="1:22" ht="15" customHeight="1">
      <c r="A27" s="133" t="s">
        <v>99</v>
      </c>
      <c r="B27" s="24"/>
      <c r="C27" s="24"/>
      <c r="D27" s="217"/>
      <c r="E27" s="8"/>
      <c r="F27" s="7">
        <f>SUM(F17+F25)</f>
        <v>45339243</v>
      </c>
      <c r="G27" s="217"/>
      <c r="H27" s="89">
        <f>SUM(H17+H25)</f>
        <v>48518605</v>
      </c>
      <c r="I27" s="217"/>
      <c r="J27" s="7">
        <f>SUM(J17+J25)</f>
        <v>42342210</v>
      </c>
      <c r="K27" s="23"/>
      <c r="L27" s="89">
        <f>SUM(L17+L25)</f>
        <v>41156647</v>
      </c>
      <c r="M27" s="216"/>
      <c r="N27" s="216"/>
      <c r="O27" s="216"/>
      <c r="P27" s="216"/>
      <c r="Q27" s="216"/>
      <c r="R27" s="216"/>
      <c r="S27" s="230"/>
      <c r="T27" s="230"/>
      <c r="U27" s="230"/>
      <c r="V27" s="230"/>
    </row>
    <row r="28" spans="1:22" ht="15" customHeight="1">
      <c r="A28" s="226" t="s">
        <v>100</v>
      </c>
      <c r="B28" s="111"/>
      <c r="C28" s="111"/>
      <c r="D28" s="215"/>
      <c r="E28" s="8"/>
      <c r="F28" s="20">
        <v>1000216</v>
      </c>
      <c r="G28" s="215"/>
      <c r="H28" s="87">
        <v>436800</v>
      </c>
      <c r="I28" s="215"/>
      <c r="J28" s="20">
        <v>4554228</v>
      </c>
      <c r="K28" s="215"/>
      <c r="L28" s="87">
        <v>3394238</v>
      </c>
      <c r="M28" s="216"/>
      <c r="N28" s="216"/>
      <c r="O28" s="216"/>
      <c r="P28" s="216"/>
      <c r="Q28" s="216"/>
      <c r="R28" s="216"/>
      <c r="S28" s="230"/>
      <c r="T28" s="230"/>
      <c r="U28" s="230"/>
      <c r="V28" s="230"/>
    </row>
    <row r="29" spans="1:22" ht="15" customHeight="1">
      <c r="A29" s="226" t="s">
        <v>101</v>
      </c>
      <c r="B29" s="111"/>
      <c r="C29" s="111"/>
      <c r="D29" s="215"/>
      <c r="E29" s="8"/>
      <c r="F29" s="7">
        <v>-6850366</v>
      </c>
      <c r="G29" s="8"/>
      <c r="H29" s="89">
        <v>-5865381</v>
      </c>
      <c r="I29" s="8"/>
      <c r="J29" s="7">
        <v>-6798320</v>
      </c>
      <c r="K29" s="215"/>
      <c r="L29" s="89">
        <v>-6039699</v>
      </c>
      <c r="M29" s="216"/>
      <c r="N29" s="216"/>
      <c r="O29" s="216"/>
      <c r="P29" s="216"/>
      <c r="Q29" s="216"/>
      <c r="R29" s="216"/>
      <c r="S29" s="230"/>
      <c r="T29" s="230"/>
      <c r="U29" s="230"/>
      <c r="V29" s="230"/>
    </row>
    <row r="30" spans="1:22" ht="15" customHeight="1">
      <c r="A30" s="226" t="s">
        <v>102</v>
      </c>
      <c r="B30" s="111"/>
      <c r="C30" s="111"/>
      <c r="D30" s="215"/>
      <c r="E30" s="8"/>
      <c r="F30" s="7">
        <v>-24146444</v>
      </c>
      <c r="G30" s="8"/>
      <c r="H30" s="89">
        <v>-25666871</v>
      </c>
      <c r="I30" s="8"/>
      <c r="J30" s="7">
        <v>-21390391</v>
      </c>
      <c r="K30" s="215"/>
      <c r="L30" s="89">
        <v>-24824062</v>
      </c>
      <c r="M30" s="216"/>
      <c r="N30" s="216"/>
      <c r="O30" s="216"/>
      <c r="P30" s="216"/>
      <c r="Q30" s="216"/>
      <c r="R30" s="216"/>
      <c r="S30" s="230"/>
      <c r="T30" s="230"/>
      <c r="U30" s="230"/>
      <c r="V30" s="230"/>
    </row>
    <row r="31" spans="1:22" ht="15" customHeight="1">
      <c r="A31" s="226" t="s">
        <v>103</v>
      </c>
      <c r="B31" s="111"/>
      <c r="C31" s="111"/>
      <c r="D31" s="215"/>
      <c r="E31" s="8"/>
      <c r="F31" s="7">
        <v>-7417746</v>
      </c>
      <c r="G31" s="114"/>
      <c r="H31" s="89">
        <v>-9153430</v>
      </c>
      <c r="I31" s="114"/>
      <c r="J31" s="7">
        <v>-7364280</v>
      </c>
      <c r="K31" s="115"/>
      <c r="L31" s="89">
        <v>-9104770</v>
      </c>
      <c r="M31" s="216"/>
      <c r="N31" s="216"/>
      <c r="O31" s="216"/>
      <c r="P31" s="216"/>
      <c r="Q31" s="216"/>
      <c r="R31" s="216"/>
      <c r="S31" s="230"/>
      <c r="T31" s="230"/>
      <c r="U31" s="230"/>
      <c r="V31" s="230"/>
    </row>
    <row r="32" spans="1:22" ht="15" customHeight="1">
      <c r="A32" s="226" t="s">
        <v>104</v>
      </c>
      <c r="B32" s="111"/>
      <c r="C32" s="111"/>
      <c r="D32" s="215">
        <v>9</v>
      </c>
      <c r="E32" s="8"/>
      <c r="F32" s="116">
        <v>-1148771</v>
      </c>
      <c r="G32" s="114"/>
      <c r="H32" s="117">
        <v>0</v>
      </c>
      <c r="I32" s="114"/>
      <c r="J32" s="116">
        <v>0</v>
      </c>
      <c r="K32" s="115"/>
      <c r="L32" s="117">
        <v>0</v>
      </c>
      <c r="M32" s="216"/>
      <c r="N32" s="216"/>
      <c r="O32" s="216"/>
      <c r="P32" s="216"/>
      <c r="Q32" s="216"/>
      <c r="R32" s="216"/>
      <c r="S32" s="230"/>
      <c r="T32" s="230"/>
      <c r="U32" s="230"/>
      <c r="V32" s="230"/>
    </row>
    <row r="33" spans="1:22" ht="6" customHeight="1">
      <c r="A33" s="226"/>
      <c r="B33" s="111"/>
      <c r="C33" s="111"/>
      <c r="D33" s="215"/>
      <c r="E33" s="8"/>
      <c r="F33" s="7"/>
      <c r="G33" s="215"/>
      <c r="H33" s="89"/>
      <c r="I33" s="215"/>
      <c r="J33" s="7"/>
      <c r="K33" s="23"/>
      <c r="L33" s="89"/>
      <c r="M33" s="216"/>
      <c r="N33" s="216"/>
      <c r="O33" s="216"/>
      <c r="P33" s="216"/>
      <c r="Q33" s="216"/>
      <c r="R33" s="216"/>
      <c r="S33" s="230"/>
      <c r="T33" s="230"/>
      <c r="U33" s="230"/>
      <c r="V33" s="230"/>
    </row>
    <row r="34" spans="1:22" ht="15" customHeight="1">
      <c r="A34" s="134" t="s">
        <v>105</v>
      </c>
      <c r="B34" s="25"/>
      <c r="C34" s="25"/>
      <c r="D34" s="217"/>
      <c r="E34" s="8"/>
      <c r="F34" s="7">
        <f>SUM(F27:F33)</f>
        <v>6776132</v>
      </c>
      <c r="G34" s="8"/>
      <c r="H34" s="89">
        <f>SUM(H27:H33)</f>
        <v>8269723</v>
      </c>
      <c r="I34" s="8"/>
      <c r="J34" s="7">
        <f>SUM(J27:J33)</f>
        <v>11343447</v>
      </c>
      <c r="K34" s="8"/>
      <c r="L34" s="89">
        <f>SUM(L27:L33)</f>
        <v>4582354</v>
      </c>
      <c r="M34" s="216"/>
      <c r="N34" s="216"/>
      <c r="O34" s="216"/>
      <c r="P34" s="216"/>
      <c r="Q34" s="216"/>
      <c r="R34" s="216"/>
      <c r="S34" s="230"/>
      <c r="T34" s="230"/>
      <c r="U34" s="230"/>
      <c r="V34" s="230"/>
    </row>
    <row r="35" spans="1:22" ht="15" customHeight="1">
      <c r="A35" s="135" t="s">
        <v>106</v>
      </c>
      <c r="B35" s="15"/>
      <c r="C35" s="15"/>
      <c r="D35" s="215"/>
      <c r="E35" s="8"/>
      <c r="F35" s="10">
        <v>-1715429</v>
      </c>
      <c r="G35" s="8"/>
      <c r="H35" s="90">
        <v>6212699</v>
      </c>
      <c r="I35" s="8"/>
      <c r="J35" s="10">
        <v>-2232438</v>
      </c>
      <c r="K35" s="8"/>
      <c r="L35" s="90">
        <v>-832379</v>
      </c>
      <c r="M35" s="216"/>
      <c r="N35" s="216"/>
      <c r="O35" s="216"/>
      <c r="P35" s="216"/>
      <c r="Q35" s="216"/>
      <c r="R35" s="216"/>
      <c r="S35" s="230"/>
      <c r="T35" s="230"/>
      <c r="U35" s="230"/>
      <c r="V35" s="230"/>
    </row>
    <row r="36" spans="1:22" ht="6" customHeight="1">
      <c r="A36" s="134"/>
      <c r="B36" s="25"/>
      <c r="C36" s="25"/>
      <c r="D36" s="217"/>
      <c r="E36" s="8"/>
      <c r="F36" s="7"/>
      <c r="G36" s="8"/>
      <c r="H36" s="89"/>
      <c r="I36" s="8"/>
      <c r="J36" s="7"/>
      <c r="K36" s="8"/>
      <c r="L36" s="89"/>
      <c r="M36" s="216"/>
      <c r="N36" s="216"/>
      <c r="O36" s="216"/>
      <c r="P36" s="216"/>
      <c r="Q36" s="216"/>
      <c r="R36" s="216"/>
      <c r="S36" s="230"/>
      <c r="T36" s="230"/>
      <c r="U36" s="230"/>
      <c r="V36" s="230"/>
    </row>
    <row r="37" spans="1:22" ht="15" customHeight="1">
      <c r="A37" s="134" t="s">
        <v>107</v>
      </c>
      <c r="B37" s="25"/>
      <c r="C37" s="25"/>
      <c r="D37" s="217"/>
      <c r="E37" s="8"/>
      <c r="F37" s="7">
        <f>SUM(F34:F36)</f>
        <v>5060703</v>
      </c>
      <c r="G37" s="8"/>
      <c r="H37" s="89">
        <f>SUM(H34:H36)</f>
        <v>14482422</v>
      </c>
      <c r="I37" s="8"/>
      <c r="J37" s="7">
        <f>SUM(J34:J36)</f>
        <v>9111009</v>
      </c>
      <c r="K37" s="8"/>
      <c r="L37" s="89">
        <f>SUM(L34:L36)</f>
        <v>3749975</v>
      </c>
      <c r="M37" s="216"/>
      <c r="N37" s="216"/>
      <c r="O37" s="216"/>
      <c r="P37" s="216"/>
      <c r="Q37" s="216"/>
      <c r="R37" s="216"/>
      <c r="S37" s="230"/>
      <c r="T37" s="230"/>
      <c r="U37" s="230"/>
      <c r="V37" s="230"/>
    </row>
    <row r="38" spans="1:22" ht="15" customHeight="1">
      <c r="A38" s="135" t="s">
        <v>80</v>
      </c>
      <c r="B38" s="25"/>
      <c r="C38" s="25"/>
      <c r="D38" s="217"/>
      <c r="E38" s="8"/>
      <c r="F38" s="10">
        <v>0</v>
      </c>
      <c r="G38" s="8"/>
      <c r="H38" s="90">
        <v>0</v>
      </c>
      <c r="I38" s="8"/>
      <c r="J38" s="10">
        <v>0</v>
      </c>
      <c r="K38" s="8"/>
      <c r="L38" s="90">
        <v>0</v>
      </c>
      <c r="M38" s="216"/>
      <c r="N38" s="216"/>
      <c r="O38" s="216"/>
      <c r="P38" s="216"/>
      <c r="Q38" s="216"/>
      <c r="R38" s="216"/>
      <c r="S38" s="230"/>
      <c r="T38" s="230"/>
      <c r="U38" s="230"/>
      <c r="V38" s="230"/>
    </row>
    <row r="39" spans="1:22" ht="6" customHeight="1">
      <c r="A39" s="135"/>
      <c r="B39" s="15"/>
      <c r="C39" s="15"/>
      <c r="D39" s="6"/>
      <c r="E39" s="8"/>
      <c r="F39" s="7"/>
      <c r="G39" s="8"/>
      <c r="H39" s="89"/>
      <c r="I39" s="8"/>
      <c r="J39" s="7"/>
      <c r="K39" s="8"/>
      <c r="L39" s="89"/>
      <c r="M39" s="216"/>
      <c r="N39" s="216"/>
      <c r="O39" s="216"/>
      <c r="P39" s="216"/>
      <c r="Q39" s="216"/>
      <c r="R39" s="216"/>
      <c r="S39" s="230"/>
      <c r="T39" s="230"/>
      <c r="U39" s="230"/>
      <c r="V39" s="230"/>
    </row>
    <row r="40" spans="1:22" ht="15" customHeight="1" thickBot="1">
      <c r="A40" s="131" t="s">
        <v>108</v>
      </c>
      <c r="B40" s="1"/>
      <c r="C40" s="25"/>
      <c r="D40" s="6"/>
      <c r="E40" s="8"/>
      <c r="F40" s="12">
        <f>SUM(F37:F39)</f>
        <v>5060703</v>
      </c>
      <c r="G40" s="8"/>
      <c r="H40" s="93">
        <f>SUM(H37:H39)</f>
        <v>14482422</v>
      </c>
      <c r="I40" s="8"/>
      <c r="J40" s="12">
        <f>SUM(J37:J39)</f>
        <v>9111009</v>
      </c>
      <c r="K40" s="8"/>
      <c r="L40" s="93">
        <f>SUM(L37:L39)</f>
        <v>3749975</v>
      </c>
      <c r="M40" s="216"/>
      <c r="N40" s="216"/>
      <c r="O40" s="216"/>
      <c r="P40" s="216"/>
      <c r="Q40" s="216"/>
      <c r="R40" s="216"/>
      <c r="S40" s="230"/>
      <c r="T40" s="230"/>
      <c r="U40" s="230"/>
      <c r="V40" s="230"/>
    </row>
    <row r="41" spans="1:22" ht="12" customHeight="1" thickTop="1">
      <c r="A41" s="134"/>
      <c r="B41" s="25"/>
      <c r="C41" s="25"/>
      <c r="D41" s="6"/>
      <c r="E41" s="8"/>
      <c r="F41" s="14"/>
      <c r="G41" s="8"/>
      <c r="H41" s="94"/>
      <c r="I41" s="8"/>
      <c r="J41" s="7"/>
      <c r="K41" s="8"/>
      <c r="L41" s="89"/>
      <c r="M41" s="216"/>
      <c r="N41" s="216"/>
      <c r="O41" s="216"/>
      <c r="P41" s="216"/>
      <c r="Q41" s="216"/>
      <c r="R41" s="216"/>
      <c r="S41" s="230"/>
      <c r="T41" s="230"/>
      <c r="U41" s="230"/>
      <c r="V41" s="230"/>
    </row>
    <row r="42" spans="1:22" ht="15" customHeight="1">
      <c r="A42" s="134" t="s">
        <v>109</v>
      </c>
      <c r="B42" s="25"/>
      <c r="C42" s="25"/>
      <c r="D42" s="6"/>
      <c r="E42" s="8"/>
      <c r="F42" s="14"/>
      <c r="G42" s="8"/>
      <c r="H42" s="94"/>
      <c r="I42" s="8"/>
      <c r="J42" s="7"/>
      <c r="K42" s="8"/>
      <c r="L42" s="89"/>
      <c r="M42" s="216"/>
      <c r="N42" s="216"/>
      <c r="O42" s="216"/>
      <c r="P42" s="216"/>
      <c r="Q42" s="216"/>
      <c r="R42" s="216"/>
      <c r="S42" s="230"/>
      <c r="T42" s="230"/>
      <c r="U42" s="230"/>
      <c r="V42" s="230"/>
    </row>
    <row r="43" spans="1:22" ht="15" customHeight="1">
      <c r="A43" s="135" t="s">
        <v>110</v>
      </c>
      <c r="B43" s="6"/>
      <c r="C43" s="15"/>
      <c r="D43" s="6"/>
      <c r="E43" s="8"/>
      <c r="F43" s="20">
        <v>5412070</v>
      </c>
      <c r="G43" s="8"/>
      <c r="H43" s="87">
        <v>14480344</v>
      </c>
      <c r="I43" s="8"/>
      <c r="J43" s="26">
        <v>9111009</v>
      </c>
      <c r="K43" s="8"/>
      <c r="L43" s="101">
        <v>3749975</v>
      </c>
      <c r="M43" s="216"/>
      <c r="N43" s="216"/>
      <c r="O43" s="216"/>
      <c r="P43" s="216"/>
      <c r="Q43" s="216"/>
      <c r="R43" s="216"/>
      <c r="S43" s="230"/>
      <c r="T43" s="230"/>
      <c r="U43" s="230"/>
      <c r="V43" s="230"/>
    </row>
    <row r="44" spans="1:22" ht="15" customHeight="1">
      <c r="A44" s="135" t="s">
        <v>82</v>
      </c>
      <c r="B44" s="6"/>
      <c r="C44" s="15"/>
      <c r="D44" s="6"/>
      <c r="E44" s="8"/>
      <c r="F44" s="113">
        <v>-351367</v>
      </c>
      <c r="G44" s="8"/>
      <c r="H44" s="95">
        <v>2078</v>
      </c>
      <c r="I44" s="8"/>
      <c r="J44" s="10">
        <v>0</v>
      </c>
      <c r="K44" s="8"/>
      <c r="L44" s="102">
        <v>0</v>
      </c>
      <c r="M44" s="216"/>
      <c r="N44" s="216"/>
      <c r="O44" s="216"/>
      <c r="P44" s="216"/>
      <c r="Q44" s="216"/>
      <c r="R44" s="216"/>
      <c r="S44" s="230"/>
      <c r="T44" s="230"/>
      <c r="U44" s="230"/>
      <c r="V44" s="230"/>
    </row>
    <row r="45" spans="1:22" ht="6" customHeight="1">
      <c r="A45" s="110"/>
      <c r="B45" s="6"/>
      <c r="C45" s="6"/>
      <c r="D45" s="217"/>
      <c r="E45" s="8"/>
      <c r="F45" s="14"/>
      <c r="G45" s="8"/>
      <c r="H45" s="94"/>
      <c r="I45" s="8"/>
      <c r="J45" s="14"/>
      <c r="K45" s="8"/>
      <c r="L45" s="94"/>
      <c r="M45" s="216"/>
      <c r="N45" s="216"/>
      <c r="O45" s="216"/>
      <c r="P45" s="216"/>
      <c r="Q45" s="216"/>
      <c r="R45" s="216"/>
      <c r="S45" s="230"/>
      <c r="T45" s="230"/>
      <c r="U45" s="230"/>
      <c r="V45" s="230"/>
    </row>
    <row r="46" spans="1:22" ht="15" customHeight="1" thickBot="1">
      <c r="A46" s="134"/>
      <c r="B46" s="25"/>
      <c r="C46" s="25"/>
      <c r="D46" s="6"/>
      <c r="E46" s="8"/>
      <c r="F46" s="27">
        <f>SUM(F43:F45)</f>
        <v>5060703</v>
      </c>
      <c r="G46" s="8"/>
      <c r="H46" s="96">
        <f>SUM(H43:H45)</f>
        <v>14482422</v>
      </c>
      <c r="I46" s="8"/>
      <c r="J46" s="12">
        <f>SUM(J43:J45)</f>
        <v>9111009</v>
      </c>
      <c r="K46" s="8"/>
      <c r="L46" s="93">
        <f>SUM(L43:L45)</f>
        <v>3749975</v>
      </c>
      <c r="M46" s="216"/>
      <c r="N46" s="216"/>
      <c r="O46" s="216"/>
      <c r="P46" s="216"/>
      <c r="Q46" s="216"/>
      <c r="R46" s="216"/>
      <c r="S46" s="230"/>
      <c r="T46" s="230"/>
      <c r="U46" s="230"/>
      <c r="V46" s="230"/>
    </row>
    <row r="47" spans="1:22" ht="12" customHeight="1" thickTop="1">
      <c r="A47" s="134"/>
      <c r="B47" s="25"/>
      <c r="C47" s="25"/>
      <c r="D47" s="6"/>
      <c r="E47" s="8"/>
      <c r="F47" s="14"/>
      <c r="G47" s="8"/>
      <c r="H47" s="94"/>
      <c r="I47" s="8"/>
      <c r="J47" s="7"/>
      <c r="K47" s="8"/>
      <c r="L47" s="89"/>
      <c r="M47" s="216"/>
      <c r="N47" s="216"/>
      <c r="O47" s="216"/>
      <c r="P47" s="216"/>
      <c r="Q47" s="216"/>
      <c r="R47" s="216"/>
      <c r="S47" s="230"/>
      <c r="T47" s="230"/>
      <c r="U47" s="230"/>
      <c r="V47" s="230"/>
    </row>
    <row r="48" spans="1:22" ht="15" customHeight="1">
      <c r="A48" s="131" t="s">
        <v>111</v>
      </c>
      <c r="B48" s="1"/>
      <c r="C48" s="1"/>
      <c r="D48" s="6"/>
      <c r="E48" s="8"/>
      <c r="F48" s="14"/>
      <c r="G48" s="8"/>
      <c r="H48" s="94"/>
      <c r="I48" s="8"/>
      <c r="J48" s="7"/>
      <c r="K48" s="8"/>
      <c r="L48" s="89"/>
      <c r="M48" s="216"/>
      <c r="N48" s="216"/>
      <c r="O48" s="216"/>
      <c r="P48" s="216"/>
      <c r="Q48" s="216"/>
      <c r="R48" s="216"/>
      <c r="S48" s="230"/>
      <c r="T48" s="230"/>
      <c r="U48" s="230"/>
      <c r="V48" s="230"/>
    </row>
    <row r="49" spans="1:22" ht="15" customHeight="1">
      <c r="A49" s="135" t="s">
        <v>110</v>
      </c>
      <c r="B49" s="6"/>
      <c r="C49" s="15"/>
      <c r="D49" s="215"/>
      <c r="E49" s="8"/>
      <c r="F49" s="20">
        <v>5412070</v>
      </c>
      <c r="G49" s="8"/>
      <c r="H49" s="87">
        <v>14480344</v>
      </c>
      <c r="I49" s="8"/>
      <c r="J49" s="26">
        <v>9111009</v>
      </c>
      <c r="K49" s="8"/>
      <c r="L49" s="101">
        <v>3749975</v>
      </c>
      <c r="M49" s="216"/>
      <c r="N49" s="216"/>
      <c r="O49" s="216"/>
      <c r="P49" s="216"/>
      <c r="Q49" s="216"/>
      <c r="R49" s="216"/>
      <c r="S49" s="230"/>
      <c r="T49" s="230"/>
      <c r="U49" s="230"/>
      <c r="V49" s="230"/>
    </row>
    <row r="50" spans="1:22" s="206" customFormat="1" ht="15" customHeight="1">
      <c r="A50" s="108" t="s">
        <v>82</v>
      </c>
      <c r="B50" s="203"/>
      <c r="C50" s="203"/>
      <c r="D50" s="204"/>
      <c r="E50" s="8"/>
      <c r="F50" s="207">
        <v>-351367</v>
      </c>
      <c r="G50" s="8"/>
      <c r="H50" s="208">
        <v>2078</v>
      </c>
      <c r="I50" s="8"/>
      <c r="J50" s="116">
        <v>0</v>
      </c>
      <c r="K50" s="8"/>
      <c r="L50" s="209">
        <v>0</v>
      </c>
      <c r="N50" s="216"/>
      <c r="O50" s="216"/>
      <c r="P50" s="216"/>
      <c r="Q50" s="216"/>
      <c r="S50" s="230"/>
      <c r="T50" s="230"/>
      <c r="U50" s="230"/>
      <c r="V50" s="230"/>
    </row>
    <row r="51" spans="1:22" s="206" customFormat="1" ht="6" customHeight="1">
      <c r="A51" s="108"/>
      <c r="B51" s="203"/>
      <c r="C51" s="203"/>
      <c r="D51" s="204"/>
      <c r="E51" s="8"/>
      <c r="F51" s="205"/>
      <c r="G51" s="8"/>
      <c r="H51" s="87"/>
      <c r="I51" s="8"/>
      <c r="J51" s="7"/>
      <c r="K51" s="8"/>
      <c r="L51" s="94"/>
      <c r="S51" s="230"/>
      <c r="T51" s="230"/>
      <c r="U51" s="230"/>
      <c r="V51" s="230"/>
    </row>
    <row r="52" spans="1:22" ht="15" customHeight="1" thickBot="1">
      <c r="A52" s="226"/>
      <c r="B52" s="111"/>
      <c r="C52" s="111"/>
      <c r="D52" s="215"/>
      <c r="E52" s="8"/>
      <c r="F52" s="172">
        <f>SUM(F49:F51)</f>
        <v>5060703</v>
      </c>
      <c r="G52" s="8"/>
      <c r="H52" s="93">
        <f>SUM(H49:H51)</f>
        <v>14482422</v>
      </c>
      <c r="I52" s="8"/>
      <c r="J52" s="172">
        <f>SUM(J49:J51)</f>
        <v>9111009</v>
      </c>
      <c r="K52" s="85"/>
      <c r="L52" s="93">
        <f>SUM(L49:L51)</f>
        <v>3749975</v>
      </c>
      <c r="M52" s="216"/>
      <c r="N52" s="206"/>
      <c r="O52" s="206"/>
      <c r="P52" s="206"/>
      <c r="Q52" s="206"/>
      <c r="R52" s="216"/>
      <c r="S52" s="230"/>
      <c r="T52" s="230"/>
      <c r="U52" s="230"/>
      <c r="V52" s="230"/>
    </row>
    <row r="53" spans="1:22" ht="12" customHeight="1" thickTop="1">
      <c r="A53" s="226"/>
      <c r="B53" s="111"/>
      <c r="C53" s="111"/>
      <c r="D53" s="215"/>
      <c r="E53" s="8"/>
      <c r="F53" s="7"/>
      <c r="G53" s="8"/>
      <c r="H53" s="89"/>
      <c r="I53" s="8"/>
      <c r="J53" s="7"/>
      <c r="K53" s="8"/>
      <c r="L53" s="89"/>
      <c r="M53" s="216"/>
      <c r="N53" s="216"/>
      <c r="O53" s="216"/>
      <c r="P53" s="216"/>
      <c r="Q53" s="216"/>
      <c r="R53" s="216"/>
      <c r="S53" s="230"/>
      <c r="T53" s="230"/>
      <c r="U53" s="230"/>
      <c r="V53" s="230"/>
    </row>
    <row r="54" spans="1:22" ht="15" customHeight="1">
      <c r="A54" s="132" t="s">
        <v>112</v>
      </c>
      <c r="B54" s="11"/>
      <c r="C54" s="11"/>
      <c r="D54" s="215"/>
      <c r="E54" s="8"/>
      <c r="F54" s="14"/>
      <c r="G54" s="8"/>
      <c r="H54" s="89"/>
      <c r="I54" s="8"/>
      <c r="J54" s="7"/>
      <c r="K54" s="8"/>
      <c r="L54" s="89"/>
      <c r="M54" s="216"/>
      <c r="N54" s="216"/>
      <c r="O54" s="216"/>
      <c r="P54" s="216"/>
      <c r="Q54" s="216"/>
      <c r="R54" s="216"/>
      <c r="S54" s="230"/>
      <c r="T54" s="230"/>
      <c r="U54" s="230"/>
      <c r="V54" s="230"/>
    </row>
    <row r="55" spans="1:22" ht="15" customHeight="1" thickBot="1">
      <c r="A55" s="226" t="s">
        <v>113</v>
      </c>
      <c r="B55" s="6"/>
      <c r="C55" s="111"/>
      <c r="D55" s="215"/>
      <c r="E55" s="8"/>
      <c r="F55" s="30">
        <f>F43/316947150</f>
        <v>1.7075622860151921E-2</v>
      </c>
      <c r="G55" s="8"/>
      <c r="H55" s="99">
        <f>H43/292373626</f>
        <v>4.9526847541303196E-2</v>
      </c>
      <c r="I55" s="8"/>
      <c r="J55" s="30">
        <f>J43/316947150</f>
        <v>2.8746145847974969E-2</v>
      </c>
      <c r="K55" s="8"/>
      <c r="L55" s="99">
        <f>L43/292373626</f>
        <v>1.2825968782834058E-2</v>
      </c>
      <c r="M55" s="216"/>
      <c r="N55" s="216"/>
      <c r="O55" s="216"/>
      <c r="P55" s="216"/>
      <c r="Q55" s="216"/>
      <c r="R55" s="216"/>
      <c r="S55" s="230"/>
      <c r="T55" s="230"/>
      <c r="U55" s="230"/>
      <c r="V55" s="230"/>
    </row>
    <row r="56" spans="1:22" ht="6" customHeight="1" thickTop="1">
      <c r="A56" s="226"/>
      <c r="B56" s="6"/>
      <c r="C56" s="111"/>
      <c r="D56" s="215"/>
      <c r="E56" s="8"/>
      <c r="F56" s="14"/>
      <c r="G56" s="8"/>
      <c r="H56" s="98"/>
      <c r="I56" s="8"/>
      <c r="J56" s="14"/>
      <c r="K56" s="8"/>
      <c r="L56" s="98"/>
      <c r="M56" s="216"/>
      <c r="N56" s="216"/>
      <c r="O56" s="216"/>
      <c r="P56" s="216"/>
      <c r="Q56" s="216"/>
      <c r="R56" s="216"/>
      <c r="S56" s="230"/>
      <c r="T56" s="230"/>
      <c r="U56" s="230"/>
      <c r="V56" s="230"/>
    </row>
    <row r="57" spans="1:22" ht="15" customHeight="1" thickBot="1">
      <c r="A57" s="226" t="s">
        <v>114</v>
      </c>
      <c r="B57" s="6"/>
      <c r="C57" s="6"/>
      <c r="D57" s="6"/>
      <c r="E57" s="8"/>
      <c r="F57" s="30">
        <f>F43/376094956</f>
        <v>1.4390169061453725E-2</v>
      </c>
      <c r="G57" s="8"/>
      <c r="H57" s="99">
        <f>H43/337556812</f>
        <v>4.2897501947020404E-2</v>
      </c>
      <c r="I57" s="8"/>
      <c r="J57" s="30">
        <f>SUM(J43/376094956)</f>
        <v>2.4225288998558119E-2</v>
      </c>
      <c r="K57" s="8"/>
      <c r="L57" s="99">
        <f>L43/337556812</f>
        <v>1.1109167010381648E-2</v>
      </c>
      <c r="M57" s="216"/>
      <c r="N57" s="216"/>
      <c r="O57" s="216"/>
      <c r="P57" s="216"/>
      <c r="Q57" s="216"/>
      <c r="R57" s="216"/>
      <c r="S57" s="230"/>
      <c r="T57" s="230"/>
      <c r="U57" s="230"/>
      <c r="V57" s="230"/>
    </row>
    <row r="58" spans="1:22" ht="15" customHeight="1" thickTop="1">
      <c r="A58" s="110"/>
      <c r="B58" s="6"/>
      <c r="C58" s="6"/>
      <c r="D58" s="6"/>
      <c r="E58" s="8"/>
      <c r="F58" s="9"/>
      <c r="G58" s="8"/>
      <c r="H58" s="81"/>
      <c r="I58" s="8"/>
      <c r="J58" s="9"/>
      <c r="K58" s="8"/>
      <c r="L58" s="81"/>
      <c r="M58" s="216"/>
      <c r="N58" s="216"/>
      <c r="O58" s="216"/>
      <c r="P58" s="216"/>
      <c r="Q58" s="216"/>
      <c r="R58" s="216"/>
      <c r="S58" s="230"/>
      <c r="T58" s="230"/>
      <c r="U58" s="230"/>
      <c r="V58" s="230"/>
    </row>
    <row r="59" spans="1:22" ht="15" customHeight="1">
      <c r="A59" s="110"/>
      <c r="B59" s="6"/>
      <c r="C59" s="6"/>
      <c r="D59" s="6"/>
      <c r="E59" s="8"/>
      <c r="F59" s="9"/>
      <c r="G59" s="9"/>
      <c r="H59" s="81"/>
      <c r="I59" s="9"/>
      <c r="J59" s="9"/>
      <c r="K59" s="110"/>
      <c r="L59" s="81"/>
      <c r="M59" s="216"/>
      <c r="N59" s="216"/>
      <c r="O59" s="216"/>
      <c r="P59" s="216"/>
      <c r="Q59" s="216"/>
      <c r="R59" s="216"/>
      <c r="S59" s="230"/>
      <c r="T59" s="230"/>
      <c r="U59" s="230"/>
      <c r="V59" s="230"/>
    </row>
    <row r="60" spans="1:22" ht="15" customHeight="1">
      <c r="A60" s="241" t="s">
        <v>37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16"/>
      <c r="N60" s="185"/>
      <c r="O60" s="185"/>
      <c r="P60" s="185"/>
      <c r="Q60" s="185"/>
      <c r="R60" s="216"/>
      <c r="S60" s="230"/>
      <c r="T60" s="230"/>
      <c r="U60" s="230"/>
      <c r="V60" s="230"/>
    </row>
    <row r="61" spans="1:22" ht="12.75" customHeight="1">
      <c r="A61" s="226"/>
      <c r="B61" s="6"/>
      <c r="C61" s="111"/>
      <c r="D61" s="215"/>
      <c r="E61" s="28"/>
      <c r="F61" s="28"/>
      <c r="G61" s="28"/>
      <c r="H61" s="100"/>
      <c r="I61" s="28"/>
      <c r="J61" s="28"/>
      <c r="K61" s="29"/>
      <c r="L61" s="100"/>
      <c r="M61" s="216"/>
      <c r="N61" s="216"/>
      <c r="O61" s="216"/>
      <c r="P61" s="216"/>
      <c r="Q61" s="216"/>
      <c r="R61" s="216"/>
      <c r="S61" s="230"/>
      <c r="T61" s="230"/>
      <c r="U61" s="230"/>
      <c r="V61" s="230"/>
    </row>
    <row r="62" spans="1:22" s="185" customFormat="1" ht="21.95" customHeight="1">
      <c r="A62" s="265" t="str">
        <f>'EN 2-4'!A50</f>
        <v>The accompanying notes form part of this interim financial information.</v>
      </c>
      <c r="B62" s="266"/>
      <c r="C62" s="266"/>
      <c r="D62" s="259"/>
      <c r="E62" s="259"/>
      <c r="F62" s="259"/>
      <c r="G62" s="259"/>
      <c r="H62" s="267"/>
      <c r="I62" s="259"/>
      <c r="J62" s="259"/>
      <c r="K62" s="259"/>
      <c r="L62" s="267"/>
      <c r="N62" s="216"/>
      <c r="O62" s="216"/>
      <c r="P62" s="216"/>
      <c r="Q62" s="216"/>
      <c r="S62" s="230"/>
      <c r="T62" s="230"/>
      <c r="U62" s="230"/>
      <c r="V62" s="230"/>
    </row>
    <row r="63" spans="1:22" ht="16.5" customHeight="1">
      <c r="A63" s="220"/>
      <c r="B63" s="216"/>
      <c r="C63" s="216"/>
      <c r="D63" s="216"/>
      <c r="E63" s="216"/>
      <c r="F63" s="216"/>
      <c r="G63" s="216"/>
      <c r="H63" s="220"/>
      <c r="I63" s="216"/>
      <c r="J63" s="216"/>
      <c r="K63" s="216"/>
      <c r="L63" s="220"/>
      <c r="M63" s="216"/>
      <c r="N63" s="216"/>
      <c r="O63" s="216"/>
      <c r="P63" s="216"/>
      <c r="Q63" s="216"/>
      <c r="R63" s="216"/>
      <c r="S63" s="230"/>
      <c r="T63" s="230"/>
      <c r="U63" s="230"/>
      <c r="V63" s="230"/>
    </row>
    <row r="64" spans="1:22" ht="16.5" customHeight="1">
      <c r="A64" s="220"/>
      <c r="B64" s="216"/>
      <c r="C64" s="216"/>
      <c r="D64" s="216"/>
      <c r="E64" s="216"/>
      <c r="F64" s="216"/>
      <c r="G64" s="216"/>
      <c r="H64" s="220"/>
      <c r="I64" s="216"/>
      <c r="J64" s="216"/>
      <c r="K64" s="216"/>
      <c r="L64" s="220"/>
      <c r="M64" s="216"/>
      <c r="N64" s="216"/>
      <c r="O64" s="216"/>
      <c r="P64" s="216"/>
      <c r="Q64" s="216"/>
      <c r="R64" s="216"/>
      <c r="S64" s="230"/>
      <c r="T64" s="230"/>
      <c r="U64" s="230"/>
      <c r="V64" s="230"/>
    </row>
    <row r="65" spans="19:22" ht="16.5" customHeight="1">
      <c r="S65" s="230"/>
      <c r="T65" s="230"/>
      <c r="U65" s="230"/>
      <c r="V65" s="230"/>
    </row>
    <row r="66" spans="19:22" ht="16.5" customHeight="1">
      <c r="S66" s="230"/>
      <c r="T66" s="230"/>
      <c r="U66" s="230"/>
      <c r="V66" s="230"/>
    </row>
    <row r="67" spans="19:22" ht="16.5" customHeight="1">
      <c r="S67" s="230"/>
      <c r="T67" s="230"/>
      <c r="U67" s="230"/>
      <c r="V67" s="230"/>
    </row>
    <row r="68" spans="19:22" ht="16.5" customHeight="1">
      <c r="S68" s="230"/>
      <c r="T68" s="230"/>
      <c r="U68" s="230"/>
      <c r="V68" s="230"/>
    </row>
    <row r="69" spans="19:22" ht="16.5" customHeight="1">
      <c r="S69" s="230"/>
      <c r="T69" s="230"/>
      <c r="U69" s="230"/>
      <c r="V69" s="230"/>
    </row>
    <row r="70" spans="19:22" ht="16.5" customHeight="1">
      <c r="S70" s="230"/>
      <c r="T70" s="230"/>
      <c r="U70" s="230"/>
      <c r="V70" s="230"/>
    </row>
    <row r="71" spans="19:22" ht="16.5" customHeight="1">
      <c r="S71" s="230"/>
      <c r="T71" s="230"/>
      <c r="U71" s="230"/>
      <c r="V71" s="230"/>
    </row>
    <row r="72" spans="19:22" ht="16.5" customHeight="1">
      <c r="S72" s="230"/>
      <c r="T72" s="230"/>
      <c r="U72" s="230"/>
      <c r="V72" s="230"/>
    </row>
    <row r="73" spans="19:22" ht="16.5" customHeight="1">
      <c r="S73" s="230"/>
      <c r="T73" s="230"/>
      <c r="U73" s="230"/>
      <c r="V73" s="230"/>
    </row>
    <row r="74" spans="19:22" ht="16.5" customHeight="1">
      <c r="S74" s="230"/>
      <c r="T74" s="230"/>
      <c r="U74" s="230"/>
      <c r="V74" s="230"/>
    </row>
    <row r="75" spans="19:22" ht="16.5" customHeight="1">
      <c r="S75" s="230"/>
      <c r="T75" s="230"/>
      <c r="U75" s="230"/>
      <c r="V75" s="230"/>
    </row>
    <row r="76" spans="19:22" ht="16.5" customHeight="1">
      <c r="S76" s="230"/>
      <c r="T76" s="230"/>
      <c r="U76" s="230"/>
      <c r="V76" s="230"/>
    </row>
    <row r="77" spans="19:22" ht="16.5" customHeight="1">
      <c r="S77" s="230"/>
      <c r="T77" s="230"/>
      <c r="U77" s="230"/>
      <c r="V77" s="230"/>
    </row>
    <row r="78" spans="19:22" ht="16.5" customHeight="1">
      <c r="S78" s="230"/>
      <c r="T78" s="230"/>
      <c r="U78" s="230"/>
      <c r="V78" s="230"/>
    </row>
  </sheetData>
  <mergeCells count="5">
    <mergeCell ref="A60:L60"/>
    <mergeCell ref="F6:H6"/>
    <mergeCell ref="J6:L6"/>
    <mergeCell ref="F7:H7"/>
    <mergeCell ref="J7:L7"/>
  </mergeCells>
  <pageMargins left="0.8" right="0.5" top="0.5" bottom="0.6" header="0.49" footer="0.4"/>
  <pageSetup paperSize="9" scale="98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V66"/>
  <sheetViews>
    <sheetView topLeftCell="D1" zoomScale="115" zoomScaleNormal="115" zoomScaleSheetLayoutView="85" zoomScalePageLayoutView="120" workbookViewId="0">
      <selection activeCell="N17" sqref="N17"/>
    </sheetView>
  </sheetViews>
  <sheetFormatPr defaultColWidth="10.140625" defaultRowHeight="16.5" customHeight="1"/>
  <cols>
    <col min="1" max="1" width="1.140625" style="200" customWidth="1"/>
    <col min="2" max="2" width="1.28515625" style="200" customWidth="1"/>
    <col min="3" max="3" width="39.5703125" style="200" customWidth="1"/>
    <col min="4" max="4" width="5.28515625" style="200" customWidth="1"/>
    <col min="5" max="5" width="0.7109375" style="200" customWidth="1"/>
    <col min="6" max="6" width="13.28515625" style="200" customWidth="1"/>
    <col min="7" max="7" width="0.7109375" style="200" customWidth="1"/>
    <col min="8" max="8" width="13.28515625" style="200" customWidth="1"/>
    <col min="9" max="9" width="0.7109375" style="200" customWidth="1"/>
    <col min="10" max="10" width="13.28515625" style="200" customWidth="1"/>
    <col min="11" max="11" width="0.7109375" style="200" customWidth="1"/>
    <col min="12" max="12" width="13.28515625" style="200" customWidth="1"/>
    <col min="13" max="13" width="10.140625" style="200"/>
    <col min="14" max="17" width="14.7109375" style="231" bestFit="1" customWidth="1"/>
    <col min="18" max="16384" width="10.140625" style="200"/>
  </cols>
  <sheetData>
    <row r="1" spans="1:22" ht="16.5" customHeight="1">
      <c r="A1" s="131" t="s">
        <v>0</v>
      </c>
      <c r="B1" s="110"/>
      <c r="C1" s="110"/>
      <c r="D1" s="110"/>
      <c r="E1" s="81"/>
      <c r="F1" s="81"/>
      <c r="G1" s="81"/>
      <c r="H1" s="81"/>
      <c r="I1" s="81"/>
      <c r="J1" s="81"/>
      <c r="K1" s="110"/>
      <c r="L1" s="81"/>
      <c r="M1" s="220"/>
      <c r="R1" s="220"/>
      <c r="S1" s="220"/>
      <c r="T1" s="220"/>
      <c r="U1" s="220"/>
      <c r="V1" s="220"/>
    </row>
    <row r="2" spans="1:22" ht="16.5" customHeight="1">
      <c r="A2" s="132" t="s">
        <v>85</v>
      </c>
      <c r="B2" s="132"/>
      <c r="C2" s="132"/>
      <c r="D2" s="219"/>
      <c r="E2" s="82"/>
      <c r="F2" s="82"/>
      <c r="G2" s="82"/>
      <c r="H2" s="82"/>
      <c r="I2" s="82"/>
      <c r="J2" s="82"/>
      <c r="K2" s="110"/>
      <c r="L2" s="82"/>
      <c r="M2" s="220"/>
      <c r="R2" s="220"/>
      <c r="S2" s="220"/>
      <c r="T2" s="220"/>
      <c r="U2" s="220"/>
      <c r="V2" s="220"/>
    </row>
    <row r="3" spans="1:22" ht="16.5" customHeight="1">
      <c r="A3" s="254" t="s">
        <v>115</v>
      </c>
      <c r="B3" s="254"/>
      <c r="C3" s="254"/>
      <c r="D3" s="268"/>
      <c r="E3" s="258"/>
      <c r="F3" s="258"/>
      <c r="G3" s="258"/>
      <c r="H3" s="258"/>
      <c r="I3" s="258"/>
      <c r="J3" s="258"/>
      <c r="K3" s="267"/>
      <c r="L3" s="258"/>
      <c r="M3" s="220"/>
      <c r="R3" s="220"/>
      <c r="S3" s="220"/>
      <c r="T3" s="220"/>
      <c r="U3" s="220"/>
      <c r="V3" s="220"/>
    </row>
    <row r="4" spans="1:22" ht="15" customHeight="1">
      <c r="A4" s="132"/>
      <c r="B4" s="132"/>
      <c r="C4" s="132"/>
      <c r="D4" s="219"/>
      <c r="E4" s="82"/>
      <c r="F4" s="82"/>
      <c r="G4" s="82"/>
      <c r="H4" s="82"/>
      <c r="I4" s="82"/>
      <c r="J4" s="82"/>
      <c r="K4" s="110"/>
      <c r="L4" s="82"/>
      <c r="M4" s="220"/>
      <c r="R4" s="220"/>
      <c r="S4" s="220"/>
      <c r="T4" s="220"/>
      <c r="U4" s="220"/>
      <c r="V4" s="220"/>
    </row>
    <row r="5" spans="1:22" ht="15" customHeight="1">
      <c r="A5" s="132"/>
      <c r="B5" s="132"/>
      <c r="C5" s="132"/>
      <c r="D5" s="219"/>
      <c r="E5" s="82"/>
      <c r="F5" s="82"/>
      <c r="G5" s="82"/>
      <c r="H5" s="82"/>
      <c r="I5" s="82"/>
      <c r="J5" s="82"/>
      <c r="K5" s="110"/>
      <c r="L5" s="82"/>
      <c r="M5" s="220"/>
      <c r="R5" s="220"/>
      <c r="S5" s="220"/>
      <c r="T5" s="220"/>
      <c r="U5" s="220"/>
      <c r="V5" s="220"/>
    </row>
    <row r="6" spans="1:22" ht="15" customHeight="1">
      <c r="A6" s="110"/>
      <c r="B6" s="110"/>
      <c r="C6" s="110"/>
      <c r="D6" s="219"/>
      <c r="E6" s="85"/>
      <c r="F6" s="247" t="s">
        <v>87</v>
      </c>
      <c r="G6" s="246"/>
      <c r="H6" s="246"/>
      <c r="I6" s="222"/>
      <c r="J6" s="248" t="s">
        <v>88</v>
      </c>
      <c r="K6" s="246"/>
      <c r="L6" s="246"/>
      <c r="M6" s="220"/>
      <c r="R6" s="220"/>
      <c r="S6" s="220"/>
      <c r="T6" s="220"/>
      <c r="U6" s="220"/>
      <c r="V6" s="220"/>
    </row>
    <row r="7" spans="1:22" ht="15" customHeight="1">
      <c r="A7" s="110"/>
      <c r="B7" s="110"/>
      <c r="C7" s="110"/>
      <c r="D7" s="219"/>
      <c r="E7" s="85"/>
      <c r="F7" s="269" t="s">
        <v>5</v>
      </c>
      <c r="G7" s="270"/>
      <c r="H7" s="270"/>
      <c r="I7" s="219"/>
      <c r="J7" s="251" t="s">
        <v>5</v>
      </c>
      <c r="K7" s="270"/>
      <c r="L7" s="270"/>
      <c r="M7" s="220"/>
      <c r="R7" s="220"/>
      <c r="S7" s="220"/>
      <c r="T7" s="220"/>
      <c r="U7" s="220"/>
      <c r="V7" s="220"/>
    </row>
    <row r="8" spans="1:22" ht="15" customHeight="1">
      <c r="A8" s="110"/>
      <c r="B8" s="110"/>
      <c r="C8" s="110"/>
      <c r="D8" s="219"/>
      <c r="E8" s="85"/>
      <c r="F8" s="83" t="s">
        <v>8</v>
      </c>
      <c r="G8" s="136"/>
      <c r="H8" s="83" t="s">
        <v>8</v>
      </c>
      <c r="I8" s="137"/>
      <c r="J8" s="83" t="s">
        <v>8</v>
      </c>
      <c r="K8" s="136"/>
      <c r="L8" s="83" t="s">
        <v>8</v>
      </c>
      <c r="M8" s="220"/>
      <c r="R8" s="220"/>
      <c r="S8" s="220"/>
      <c r="T8" s="220"/>
      <c r="U8" s="220"/>
      <c r="V8" s="220"/>
    </row>
    <row r="9" spans="1:22" ht="15" customHeight="1">
      <c r="A9" s="110"/>
      <c r="B9" s="110"/>
      <c r="C9" s="110"/>
      <c r="D9" s="110"/>
      <c r="E9" s="81"/>
      <c r="F9" s="84" t="s">
        <v>10</v>
      </c>
      <c r="G9" s="84"/>
      <c r="H9" s="84" t="s">
        <v>11</v>
      </c>
      <c r="I9" s="138"/>
      <c r="J9" s="84" t="s">
        <v>10</v>
      </c>
      <c r="K9" s="84"/>
      <c r="L9" s="84" t="s">
        <v>11</v>
      </c>
      <c r="M9" s="220"/>
      <c r="R9" s="220"/>
      <c r="S9" s="220"/>
      <c r="T9" s="220"/>
      <c r="U9" s="220"/>
      <c r="V9" s="220"/>
    </row>
    <row r="10" spans="1:22" ht="15" customHeight="1">
      <c r="A10" s="110"/>
      <c r="B10" s="110"/>
      <c r="C10" s="110"/>
      <c r="D10" s="271" t="s">
        <v>12</v>
      </c>
      <c r="E10" s="110"/>
      <c r="F10" s="264" t="s">
        <v>13</v>
      </c>
      <c r="G10" s="139"/>
      <c r="H10" s="264" t="s">
        <v>13</v>
      </c>
      <c r="I10" s="110"/>
      <c r="J10" s="264" t="s">
        <v>13</v>
      </c>
      <c r="K10" s="139"/>
      <c r="L10" s="264" t="s">
        <v>13</v>
      </c>
      <c r="M10" s="220"/>
      <c r="R10" s="220"/>
      <c r="S10" s="220"/>
      <c r="T10" s="220"/>
      <c r="U10" s="220"/>
      <c r="V10" s="220"/>
    </row>
    <row r="11" spans="1:22" ht="15" customHeight="1">
      <c r="A11" s="132" t="s">
        <v>89</v>
      </c>
      <c r="B11" s="132"/>
      <c r="C11" s="132"/>
      <c r="D11" s="219"/>
      <c r="E11" s="85"/>
      <c r="F11" s="164"/>
      <c r="G11" s="85"/>
      <c r="H11" s="85"/>
      <c r="I11" s="85"/>
      <c r="J11" s="173"/>
      <c r="K11" s="110"/>
      <c r="L11" s="81"/>
      <c r="M11" s="220"/>
      <c r="R11" s="220"/>
      <c r="S11" s="220"/>
      <c r="T11" s="220"/>
      <c r="U11" s="220"/>
      <c r="V11" s="220"/>
    </row>
    <row r="12" spans="1:22" ht="5.0999999999999996" customHeight="1">
      <c r="A12" s="132"/>
      <c r="B12" s="132"/>
      <c r="C12" s="132"/>
      <c r="D12" s="219"/>
      <c r="E12" s="85"/>
      <c r="F12" s="164"/>
      <c r="G12" s="85"/>
      <c r="H12" s="85"/>
      <c r="I12" s="85"/>
      <c r="J12" s="173"/>
      <c r="K12" s="110"/>
      <c r="L12" s="81"/>
      <c r="M12" s="220"/>
      <c r="R12" s="220"/>
      <c r="S12" s="220"/>
      <c r="T12" s="220"/>
      <c r="U12" s="220"/>
      <c r="V12" s="220"/>
    </row>
    <row r="13" spans="1:22" ht="15" customHeight="1">
      <c r="A13" s="226" t="s">
        <v>90</v>
      </c>
      <c r="B13" s="226"/>
      <c r="C13" s="226"/>
      <c r="D13" s="221"/>
      <c r="E13" s="105"/>
      <c r="F13" s="165">
        <v>96697632</v>
      </c>
      <c r="G13" s="219"/>
      <c r="H13" s="86">
        <v>291163570</v>
      </c>
      <c r="I13" s="219"/>
      <c r="J13" s="165">
        <v>36166806</v>
      </c>
      <c r="K13" s="219"/>
      <c r="L13" s="86">
        <v>291163570</v>
      </c>
      <c r="M13" s="220"/>
      <c r="R13" s="220"/>
      <c r="S13" s="232"/>
      <c r="T13" s="232"/>
      <c r="U13" s="232"/>
      <c r="V13" s="232"/>
    </row>
    <row r="14" spans="1:22" ht="15" customHeight="1">
      <c r="A14" s="226" t="s">
        <v>91</v>
      </c>
      <c r="B14" s="226"/>
      <c r="C14" s="226"/>
      <c r="D14" s="219"/>
      <c r="E14" s="140"/>
      <c r="F14" s="166">
        <v>175919150</v>
      </c>
      <c r="G14" s="110"/>
      <c r="H14" s="87">
        <v>141148953</v>
      </c>
      <c r="I14" s="110"/>
      <c r="J14" s="166">
        <v>166998361</v>
      </c>
      <c r="K14" s="110"/>
      <c r="L14" s="87">
        <v>139048870</v>
      </c>
      <c r="M14" s="220"/>
      <c r="R14" s="220"/>
      <c r="S14" s="232"/>
      <c r="T14" s="232"/>
      <c r="U14" s="232"/>
      <c r="V14" s="232"/>
    </row>
    <row r="15" spans="1:22" ht="15" customHeight="1">
      <c r="A15" s="226" t="s">
        <v>92</v>
      </c>
      <c r="B15" s="226"/>
      <c r="C15" s="226"/>
      <c r="D15" s="219"/>
      <c r="E15" s="140"/>
      <c r="F15" s="167">
        <v>55345259</v>
      </c>
      <c r="G15" s="219"/>
      <c r="H15" s="88">
        <v>385720788</v>
      </c>
      <c r="I15" s="219"/>
      <c r="J15" s="167">
        <v>45640057</v>
      </c>
      <c r="K15" s="219"/>
      <c r="L15" s="88">
        <v>337612611</v>
      </c>
      <c r="M15" s="220"/>
      <c r="R15" s="220"/>
      <c r="S15" s="232"/>
      <c r="T15" s="232"/>
      <c r="U15" s="232"/>
      <c r="V15" s="232"/>
    </row>
    <row r="16" spans="1:22" ht="5.0999999999999996" customHeight="1">
      <c r="A16" s="226"/>
      <c r="B16" s="226"/>
      <c r="C16" s="226"/>
      <c r="D16" s="219"/>
      <c r="E16" s="85"/>
      <c r="F16" s="164"/>
      <c r="G16" s="85"/>
      <c r="H16" s="89"/>
      <c r="I16" s="85"/>
      <c r="J16" s="164"/>
      <c r="K16" s="110"/>
      <c r="L16" s="89"/>
      <c r="M16" s="220"/>
      <c r="R16" s="220"/>
      <c r="S16" s="232"/>
      <c r="T16" s="232"/>
      <c r="U16" s="232"/>
      <c r="V16" s="232"/>
    </row>
    <row r="17" spans="1:22" ht="15" customHeight="1">
      <c r="A17" s="132" t="s">
        <v>93</v>
      </c>
      <c r="B17" s="132"/>
      <c r="C17" s="132"/>
      <c r="D17" s="219"/>
      <c r="E17" s="85"/>
      <c r="F17" s="168">
        <f>SUM(F13:F16)</f>
        <v>327962041</v>
      </c>
      <c r="G17" s="85"/>
      <c r="H17" s="90">
        <f>SUM(H13:H16)</f>
        <v>818033311</v>
      </c>
      <c r="I17" s="85"/>
      <c r="J17" s="168">
        <f>SUM(J13:J16)</f>
        <v>248805224</v>
      </c>
      <c r="K17" s="110"/>
      <c r="L17" s="90">
        <f>SUM(L13:L16)</f>
        <v>767825051</v>
      </c>
      <c r="M17" s="220"/>
      <c r="R17" s="220"/>
      <c r="S17" s="232"/>
      <c r="T17" s="232"/>
      <c r="U17" s="232"/>
      <c r="V17" s="232"/>
    </row>
    <row r="18" spans="1:22" ht="9.9499999999999993" customHeight="1">
      <c r="A18" s="132"/>
      <c r="B18" s="132"/>
      <c r="C18" s="132"/>
      <c r="D18" s="219"/>
      <c r="E18" s="85"/>
      <c r="F18" s="164"/>
      <c r="G18" s="85"/>
      <c r="H18" s="89"/>
      <c r="I18" s="85"/>
      <c r="J18" s="164"/>
      <c r="K18" s="110"/>
      <c r="L18" s="89"/>
      <c r="M18" s="220"/>
      <c r="R18" s="220"/>
      <c r="S18" s="232"/>
      <c r="T18" s="232"/>
      <c r="U18" s="232"/>
      <c r="V18" s="232"/>
    </row>
    <row r="19" spans="1:22" ht="15" customHeight="1">
      <c r="A19" s="132" t="s">
        <v>94</v>
      </c>
      <c r="B19" s="132"/>
      <c r="C19" s="132"/>
      <c r="D19" s="219"/>
      <c r="E19" s="85"/>
      <c r="F19" s="164"/>
      <c r="G19" s="85"/>
      <c r="H19" s="89"/>
      <c r="I19" s="85"/>
      <c r="J19" s="173"/>
      <c r="K19" s="110"/>
      <c r="L19" s="94"/>
      <c r="M19" s="220"/>
      <c r="R19" s="220"/>
      <c r="S19" s="232"/>
      <c r="T19" s="232"/>
      <c r="U19" s="232"/>
      <c r="V19" s="232"/>
    </row>
    <row r="20" spans="1:22" ht="5.0999999999999996" customHeight="1">
      <c r="A20" s="132"/>
      <c r="B20" s="132"/>
      <c r="C20" s="132"/>
      <c r="D20" s="219"/>
      <c r="E20" s="85"/>
      <c r="F20" s="164"/>
      <c r="G20" s="85"/>
      <c r="H20" s="89"/>
      <c r="I20" s="85"/>
      <c r="J20" s="173"/>
      <c r="K20" s="110"/>
      <c r="L20" s="94"/>
      <c r="M20" s="220"/>
      <c r="R20" s="220"/>
      <c r="S20" s="232"/>
      <c r="T20" s="232"/>
      <c r="U20" s="232"/>
      <c r="V20" s="232"/>
    </row>
    <row r="21" spans="1:22" ht="15" customHeight="1">
      <c r="A21" s="226" t="s">
        <v>95</v>
      </c>
      <c r="B21" s="226"/>
      <c r="C21" s="226"/>
      <c r="D21" s="219"/>
      <c r="E21" s="85"/>
      <c r="F21" s="164">
        <v>-85216259</v>
      </c>
      <c r="G21" s="85"/>
      <c r="H21" s="89">
        <v>-275485026</v>
      </c>
      <c r="I21" s="85"/>
      <c r="J21" s="164">
        <v>-29819629</v>
      </c>
      <c r="K21" s="219"/>
      <c r="L21" s="89">
        <v>-275485026</v>
      </c>
      <c r="M21" s="220"/>
      <c r="R21" s="220"/>
      <c r="S21" s="232"/>
      <c r="T21" s="232"/>
      <c r="U21" s="232"/>
      <c r="V21" s="232"/>
    </row>
    <row r="22" spans="1:22" ht="15" customHeight="1">
      <c r="A22" s="226" t="s">
        <v>96</v>
      </c>
      <c r="B22" s="226"/>
      <c r="C22" s="226"/>
      <c r="D22" s="219"/>
      <c r="E22" s="85"/>
      <c r="F22" s="164">
        <v>-107349265</v>
      </c>
      <c r="G22" s="85"/>
      <c r="H22" s="89">
        <v>-103891764</v>
      </c>
      <c r="I22" s="85"/>
      <c r="J22" s="164">
        <v>-102586503</v>
      </c>
      <c r="K22" s="85"/>
      <c r="L22" s="89">
        <v>-103720819</v>
      </c>
      <c r="M22" s="220"/>
      <c r="R22" s="220"/>
      <c r="S22" s="232"/>
      <c r="T22" s="232"/>
      <c r="U22" s="232"/>
      <c r="V22" s="232"/>
    </row>
    <row r="23" spans="1:22" ht="15" customHeight="1">
      <c r="A23" s="226" t="s">
        <v>97</v>
      </c>
      <c r="B23" s="226"/>
      <c r="C23" s="226"/>
      <c r="D23" s="219"/>
      <c r="E23" s="85"/>
      <c r="F23" s="168">
        <v>-57902713</v>
      </c>
      <c r="G23" s="85"/>
      <c r="H23" s="90">
        <v>-339835248</v>
      </c>
      <c r="I23" s="85"/>
      <c r="J23" s="168">
        <v>-48702539</v>
      </c>
      <c r="K23" s="219"/>
      <c r="L23" s="90">
        <v>-300979667</v>
      </c>
      <c r="M23" s="220"/>
      <c r="R23" s="220"/>
      <c r="S23" s="232"/>
      <c r="T23" s="232"/>
      <c r="U23" s="232"/>
      <c r="V23" s="232"/>
    </row>
    <row r="24" spans="1:22" ht="5.0999999999999996" customHeight="1">
      <c r="A24" s="226"/>
      <c r="B24" s="226"/>
      <c r="C24" s="226"/>
      <c r="D24" s="219"/>
      <c r="E24" s="85"/>
      <c r="F24" s="169"/>
      <c r="G24" s="219"/>
      <c r="H24" s="91"/>
      <c r="I24" s="219"/>
      <c r="J24" s="164"/>
      <c r="K24" s="104"/>
      <c r="L24" s="89"/>
      <c r="M24" s="220"/>
      <c r="R24" s="220"/>
      <c r="S24" s="232"/>
      <c r="T24" s="232"/>
      <c r="U24" s="232"/>
      <c r="V24" s="232"/>
    </row>
    <row r="25" spans="1:22" ht="15" customHeight="1">
      <c r="A25" s="132" t="s">
        <v>98</v>
      </c>
      <c r="B25" s="132"/>
      <c r="C25" s="132"/>
      <c r="D25" s="219"/>
      <c r="E25" s="85"/>
      <c r="F25" s="168">
        <f>SUM(F21:F24)</f>
        <v>-250468237</v>
      </c>
      <c r="G25" s="85"/>
      <c r="H25" s="90">
        <f>SUM(H21:H24)</f>
        <v>-719212038</v>
      </c>
      <c r="I25" s="85"/>
      <c r="J25" s="168">
        <f>SUM(J21:J24)</f>
        <v>-181108671</v>
      </c>
      <c r="K25" s="110"/>
      <c r="L25" s="90">
        <f>SUM(L21:L24)</f>
        <v>-680185512</v>
      </c>
      <c r="M25" s="220"/>
      <c r="R25" s="220"/>
      <c r="S25" s="232"/>
      <c r="T25" s="232"/>
      <c r="U25" s="232"/>
      <c r="V25" s="232"/>
    </row>
    <row r="26" spans="1:22" ht="9.9499999999999993" customHeight="1">
      <c r="A26" s="110"/>
      <c r="B26" s="110"/>
      <c r="C26" s="110"/>
      <c r="D26" s="221"/>
      <c r="E26" s="105"/>
      <c r="F26" s="170"/>
      <c r="G26" s="105"/>
      <c r="H26" s="92"/>
      <c r="I26" s="105"/>
      <c r="J26" s="173"/>
      <c r="K26" s="81"/>
      <c r="L26" s="94"/>
      <c r="M26" s="220"/>
      <c r="R26" s="220"/>
      <c r="S26" s="232"/>
      <c r="T26" s="232"/>
      <c r="U26" s="232"/>
      <c r="V26" s="232"/>
    </row>
    <row r="27" spans="1:22" ht="15" customHeight="1">
      <c r="A27" s="133" t="s">
        <v>99</v>
      </c>
      <c r="B27" s="133"/>
      <c r="C27" s="133"/>
      <c r="D27" s="221"/>
      <c r="E27" s="85"/>
      <c r="F27" s="164">
        <f>SUM(F17+F25)</f>
        <v>77493804</v>
      </c>
      <c r="G27" s="221"/>
      <c r="H27" s="89">
        <f>SUM(H17+H25)</f>
        <v>98821273</v>
      </c>
      <c r="I27" s="221"/>
      <c r="J27" s="164">
        <f>SUM(J17+J25)</f>
        <v>67696553</v>
      </c>
      <c r="K27" s="104"/>
      <c r="L27" s="89">
        <f>SUM(L17+L25)</f>
        <v>87639539</v>
      </c>
      <c r="M27" s="220"/>
      <c r="R27" s="220"/>
      <c r="S27" s="232"/>
      <c r="T27" s="232"/>
      <c r="U27" s="232"/>
      <c r="V27" s="232"/>
    </row>
    <row r="28" spans="1:22" ht="15" customHeight="1">
      <c r="A28" s="226" t="s">
        <v>100</v>
      </c>
      <c r="B28" s="226"/>
      <c r="C28" s="226"/>
      <c r="D28" s="219"/>
      <c r="E28" s="85"/>
      <c r="F28" s="166">
        <v>1219317</v>
      </c>
      <c r="G28" s="219"/>
      <c r="H28" s="87">
        <v>712686</v>
      </c>
      <c r="I28" s="219"/>
      <c r="J28" s="166">
        <v>7480136</v>
      </c>
      <c r="K28" s="219"/>
      <c r="L28" s="87">
        <v>6166795</v>
      </c>
      <c r="M28" s="220"/>
      <c r="R28" s="220"/>
      <c r="S28" s="232"/>
      <c r="T28" s="232"/>
      <c r="U28" s="232"/>
      <c r="V28" s="232"/>
    </row>
    <row r="29" spans="1:22" ht="15" customHeight="1">
      <c r="A29" s="226" t="s">
        <v>101</v>
      </c>
      <c r="B29" s="226"/>
      <c r="C29" s="226"/>
      <c r="D29" s="219"/>
      <c r="E29" s="85"/>
      <c r="F29" s="164">
        <v>-13535808</v>
      </c>
      <c r="G29" s="85"/>
      <c r="H29" s="89">
        <v>-11238895</v>
      </c>
      <c r="I29" s="85"/>
      <c r="J29" s="164">
        <v>-13380856</v>
      </c>
      <c r="K29" s="219"/>
      <c r="L29" s="89">
        <v>-11210510</v>
      </c>
      <c r="M29" s="220"/>
      <c r="R29" s="220"/>
      <c r="S29" s="232"/>
      <c r="T29" s="232"/>
      <c r="U29" s="232"/>
      <c r="V29" s="232"/>
    </row>
    <row r="30" spans="1:22" ht="15" customHeight="1">
      <c r="A30" s="226" t="s">
        <v>102</v>
      </c>
      <c r="B30" s="226"/>
      <c r="C30" s="226"/>
      <c r="D30" s="219"/>
      <c r="E30" s="85"/>
      <c r="F30" s="164">
        <v>-43608672</v>
      </c>
      <c r="G30" s="85"/>
      <c r="H30" s="89">
        <v>-49136041</v>
      </c>
      <c r="I30" s="85"/>
      <c r="J30" s="164">
        <v>-42176958</v>
      </c>
      <c r="K30" s="219"/>
      <c r="L30" s="89">
        <v>-43473710</v>
      </c>
      <c r="M30" s="220"/>
      <c r="R30" s="220"/>
      <c r="S30" s="232"/>
      <c r="T30" s="232"/>
      <c r="U30" s="232"/>
      <c r="V30" s="232"/>
    </row>
    <row r="31" spans="1:22" ht="15" customHeight="1">
      <c r="A31" s="226" t="s">
        <v>103</v>
      </c>
      <c r="B31" s="226"/>
      <c r="C31" s="226"/>
      <c r="D31" s="219"/>
      <c r="E31" s="85"/>
      <c r="F31" s="164">
        <v>-15506084</v>
      </c>
      <c r="G31" s="89"/>
      <c r="H31" s="89">
        <v>-11941130</v>
      </c>
      <c r="I31" s="89"/>
      <c r="J31" s="164">
        <v>-15367381</v>
      </c>
      <c r="K31" s="141"/>
      <c r="L31" s="89">
        <v>-11814263</v>
      </c>
      <c r="M31" s="220"/>
      <c r="R31" s="220"/>
      <c r="S31" s="232"/>
      <c r="T31" s="232"/>
      <c r="U31" s="232"/>
      <c r="V31" s="232"/>
    </row>
    <row r="32" spans="1:22" ht="15" customHeight="1">
      <c r="A32" s="226" t="s">
        <v>104</v>
      </c>
      <c r="B32" s="226"/>
      <c r="C32" s="226"/>
      <c r="D32" s="219">
        <v>9</v>
      </c>
      <c r="E32" s="85"/>
      <c r="F32" s="171">
        <v>-1148771</v>
      </c>
      <c r="G32" s="89"/>
      <c r="H32" s="117">
        <v>0</v>
      </c>
      <c r="I32" s="89"/>
      <c r="J32" s="171">
        <v>0</v>
      </c>
      <c r="K32" s="141"/>
      <c r="L32" s="117">
        <v>0</v>
      </c>
      <c r="M32" s="220"/>
      <c r="R32" s="220"/>
      <c r="S32" s="232"/>
      <c r="T32" s="232"/>
      <c r="U32" s="232"/>
      <c r="V32" s="232"/>
    </row>
    <row r="33" spans="1:22" ht="5.0999999999999996" customHeight="1">
      <c r="A33" s="226"/>
      <c r="B33" s="226"/>
      <c r="C33" s="226"/>
      <c r="D33" s="219"/>
      <c r="E33" s="85"/>
      <c r="F33" s="164"/>
      <c r="G33" s="219"/>
      <c r="H33" s="89"/>
      <c r="I33" s="219"/>
      <c r="J33" s="164"/>
      <c r="K33" s="104"/>
      <c r="L33" s="89"/>
      <c r="M33" s="220"/>
      <c r="R33" s="220"/>
      <c r="S33" s="232"/>
      <c r="T33" s="232"/>
      <c r="U33" s="232"/>
      <c r="V33" s="232"/>
    </row>
    <row r="34" spans="1:22" ht="15" customHeight="1">
      <c r="A34" s="134" t="s">
        <v>105</v>
      </c>
      <c r="B34" s="134"/>
      <c r="C34" s="134"/>
      <c r="D34" s="221"/>
      <c r="E34" s="85"/>
      <c r="F34" s="164">
        <f>SUM(F27:F32)</f>
        <v>4913786</v>
      </c>
      <c r="G34" s="85"/>
      <c r="H34" s="89">
        <f>SUM(H27:H32)</f>
        <v>27217893</v>
      </c>
      <c r="I34" s="85"/>
      <c r="J34" s="164">
        <f>SUM(J27:J32)</f>
        <v>4251494</v>
      </c>
      <c r="K34" s="110"/>
      <c r="L34" s="89">
        <f>SUM(L27:L32)</f>
        <v>27307851</v>
      </c>
      <c r="M34" s="220"/>
      <c r="R34" s="220"/>
      <c r="S34" s="232"/>
      <c r="T34" s="232"/>
      <c r="U34" s="232"/>
      <c r="V34" s="232"/>
    </row>
    <row r="35" spans="1:22" ht="15" customHeight="1">
      <c r="A35" s="135" t="s">
        <v>106</v>
      </c>
      <c r="B35" s="135"/>
      <c r="C35" s="135"/>
      <c r="D35" s="219">
        <v>17</v>
      </c>
      <c r="E35" s="85"/>
      <c r="F35" s="168">
        <v>-1587661</v>
      </c>
      <c r="G35" s="85"/>
      <c r="H35" s="90">
        <v>1807811</v>
      </c>
      <c r="I35" s="85"/>
      <c r="J35" s="168">
        <v>-1038152</v>
      </c>
      <c r="K35" s="219"/>
      <c r="L35" s="90">
        <v>-5131117</v>
      </c>
      <c r="M35" s="220"/>
      <c r="R35" s="220"/>
      <c r="S35" s="232"/>
      <c r="T35" s="232"/>
      <c r="U35" s="232"/>
      <c r="V35" s="232"/>
    </row>
    <row r="36" spans="1:22" ht="5.0999999999999996" customHeight="1">
      <c r="A36" s="134"/>
      <c r="B36" s="134"/>
      <c r="C36" s="134"/>
      <c r="D36" s="221"/>
      <c r="E36" s="85"/>
      <c r="F36" s="164"/>
      <c r="G36" s="85"/>
      <c r="H36" s="89"/>
      <c r="I36" s="85"/>
      <c r="J36" s="164"/>
      <c r="K36" s="110"/>
      <c r="L36" s="89"/>
      <c r="M36" s="220"/>
      <c r="R36" s="220"/>
      <c r="S36" s="232"/>
      <c r="T36" s="232"/>
      <c r="U36" s="232"/>
      <c r="V36" s="232"/>
    </row>
    <row r="37" spans="1:22" ht="15" customHeight="1">
      <c r="A37" s="134" t="s">
        <v>107</v>
      </c>
      <c r="B37" s="134"/>
      <c r="C37" s="134"/>
      <c r="D37" s="221"/>
      <c r="E37" s="85"/>
      <c r="F37" s="164">
        <f>SUM(F34:F36)</f>
        <v>3326125</v>
      </c>
      <c r="G37" s="85"/>
      <c r="H37" s="89">
        <f>SUM(H34:H36)</f>
        <v>29025704</v>
      </c>
      <c r="I37" s="85"/>
      <c r="J37" s="164">
        <f>SUM(J34:J36)</f>
        <v>3213342</v>
      </c>
      <c r="K37" s="110"/>
      <c r="L37" s="89">
        <f>SUM(L34:L36)</f>
        <v>22176734</v>
      </c>
      <c r="M37" s="220"/>
      <c r="R37" s="220"/>
      <c r="S37" s="232"/>
      <c r="T37" s="232"/>
      <c r="U37" s="232"/>
      <c r="V37" s="232"/>
    </row>
    <row r="38" spans="1:22" ht="15" customHeight="1">
      <c r="A38" s="134" t="s">
        <v>80</v>
      </c>
      <c r="B38" s="134"/>
      <c r="C38" s="134"/>
      <c r="D38" s="221"/>
      <c r="E38" s="85"/>
      <c r="F38" s="164"/>
      <c r="G38" s="85"/>
      <c r="H38" s="89"/>
      <c r="I38" s="85"/>
      <c r="J38" s="164"/>
      <c r="K38" s="110"/>
      <c r="L38" s="89"/>
      <c r="M38" s="220"/>
      <c r="R38" s="220"/>
      <c r="S38" s="232"/>
      <c r="T38" s="232"/>
      <c r="U38" s="232"/>
      <c r="V38" s="232"/>
    </row>
    <row r="39" spans="1:22" ht="15" customHeight="1">
      <c r="A39" s="226" t="s">
        <v>116</v>
      </c>
      <c r="B39" s="226"/>
      <c r="C39" s="226"/>
      <c r="D39" s="221"/>
      <c r="E39" s="85"/>
      <c r="F39" s="164"/>
      <c r="G39" s="85"/>
      <c r="H39" s="89"/>
      <c r="I39" s="85"/>
      <c r="J39" s="164"/>
      <c r="K39" s="110"/>
      <c r="L39" s="89"/>
      <c r="M39" s="220"/>
      <c r="R39" s="220"/>
      <c r="S39" s="232"/>
      <c r="T39" s="232"/>
      <c r="U39" s="232"/>
      <c r="V39" s="232"/>
    </row>
    <row r="40" spans="1:22" ht="15" customHeight="1">
      <c r="A40" s="134"/>
      <c r="B40" s="226" t="s">
        <v>117</v>
      </c>
      <c r="C40" s="226"/>
      <c r="D40" s="221"/>
      <c r="E40" s="85"/>
      <c r="F40" s="164"/>
      <c r="G40" s="85"/>
      <c r="H40" s="89"/>
      <c r="I40" s="85"/>
      <c r="J40" s="164"/>
      <c r="K40" s="110"/>
      <c r="L40" s="89"/>
      <c r="M40" s="220"/>
      <c r="R40" s="220"/>
      <c r="S40" s="232"/>
      <c r="T40" s="232"/>
      <c r="U40" s="232"/>
      <c r="V40" s="232"/>
    </row>
    <row r="41" spans="1:22" ht="15" customHeight="1">
      <c r="A41" s="134"/>
      <c r="B41" s="226"/>
      <c r="C41" s="226" t="s">
        <v>118</v>
      </c>
      <c r="D41" s="221"/>
      <c r="E41" s="85"/>
      <c r="F41" s="164">
        <v>0</v>
      </c>
      <c r="G41" s="85"/>
      <c r="H41" s="89">
        <v>1220690</v>
      </c>
      <c r="I41" s="85"/>
      <c r="J41" s="164">
        <v>0</v>
      </c>
      <c r="K41" s="110"/>
      <c r="L41" s="89">
        <v>742910</v>
      </c>
      <c r="M41" s="220"/>
      <c r="R41" s="220"/>
      <c r="S41" s="232"/>
      <c r="T41" s="232"/>
      <c r="U41" s="232"/>
      <c r="V41" s="232"/>
    </row>
    <row r="42" spans="1:22" ht="15" customHeight="1">
      <c r="A42" s="134"/>
      <c r="B42" s="226" t="s">
        <v>119</v>
      </c>
      <c r="C42" s="226"/>
      <c r="D42" s="221"/>
      <c r="E42" s="85"/>
      <c r="F42" s="168">
        <v>0</v>
      </c>
      <c r="G42" s="85"/>
      <c r="H42" s="102">
        <v>-148582</v>
      </c>
      <c r="I42" s="85"/>
      <c r="J42" s="168">
        <v>0</v>
      </c>
      <c r="K42" s="85"/>
      <c r="L42" s="102">
        <v>-148582</v>
      </c>
      <c r="M42" s="220"/>
      <c r="R42" s="220"/>
      <c r="S42" s="232"/>
      <c r="T42" s="232"/>
      <c r="U42" s="232"/>
      <c r="V42" s="232"/>
    </row>
    <row r="43" spans="1:22" ht="5.0999999999999996" customHeight="1">
      <c r="A43" s="135"/>
      <c r="B43" s="135"/>
      <c r="C43" s="135"/>
      <c r="D43" s="110"/>
      <c r="E43" s="81"/>
      <c r="F43" s="164"/>
      <c r="G43" s="219"/>
      <c r="H43" s="89"/>
      <c r="I43" s="219"/>
      <c r="J43" s="164"/>
      <c r="K43" s="104"/>
      <c r="L43" s="89"/>
      <c r="M43" s="220"/>
      <c r="R43" s="220"/>
      <c r="S43" s="232"/>
      <c r="T43" s="232"/>
      <c r="U43" s="232"/>
      <c r="V43" s="232"/>
    </row>
    <row r="44" spans="1:22" ht="15" customHeight="1" thickBot="1">
      <c r="A44" s="131" t="s">
        <v>108</v>
      </c>
      <c r="B44" s="131"/>
      <c r="C44" s="134"/>
      <c r="D44" s="110"/>
      <c r="E44" s="81"/>
      <c r="F44" s="172">
        <f>SUM(F37:F43)</f>
        <v>3326125</v>
      </c>
      <c r="G44" s="81"/>
      <c r="H44" s="93">
        <f>SUM(H37:H43)</f>
        <v>30097812</v>
      </c>
      <c r="I44" s="81"/>
      <c r="J44" s="172">
        <f>SUM(J37:J43)</f>
        <v>3213342</v>
      </c>
      <c r="K44" s="110"/>
      <c r="L44" s="93">
        <f>SUM(L37:L43)</f>
        <v>22771062</v>
      </c>
      <c r="M44" s="220"/>
      <c r="R44" s="220"/>
      <c r="S44" s="232"/>
      <c r="T44" s="232"/>
      <c r="U44" s="232"/>
      <c r="V44" s="232"/>
    </row>
    <row r="45" spans="1:22" ht="9.9499999999999993" customHeight="1" thickTop="1">
      <c r="A45" s="134"/>
      <c r="B45" s="134"/>
      <c r="C45" s="134"/>
      <c r="D45" s="110"/>
      <c r="E45" s="81"/>
      <c r="F45" s="173"/>
      <c r="G45" s="81"/>
      <c r="H45" s="94"/>
      <c r="I45" s="81"/>
      <c r="J45" s="164"/>
      <c r="K45" s="110"/>
      <c r="L45" s="89"/>
      <c r="M45" s="220"/>
      <c r="R45" s="220"/>
      <c r="S45" s="232"/>
      <c r="T45" s="232"/>
      <c r="U45" s="232"/>
      <c r="V45" s="232"/>
    </row>
    <row r="46" spans="1:22" ht="15" customHeight="1">
      <c r="A46" s="134" t="s">
        <v>109</v>
      </c>
      <c r="B46" s="134"/>
      <c r="C46" s="134"/>
      <c r="D46" s="110"/>
      <c r="E46" s="81"/>
      <c r="F46" s="173"/>
      <c r="G46" s="81"/>
      <c r="H46" s="94"/>
      <c r="I46" s="81"/>
      <c r="J46" s="164"/>
      <c r="K46" s="110"/>
      <c r="L46" s="89"/>
      <c r="M46" s="220"/>
      <c r="R46" s="220"/>
      <c r="S46" s="232"/>
      <c r="T46" s="232"/>
      <c r="U46" s="232"/>
      <c r="V46" s="232"/>
    </row>
    <row r="47" spans="1:22" ht="15" customHeight="1">
      <c r="A47" s="135" t="s">
        <v>110</v>
      </c>
      <c r="B47" s="110"/>
      <c r="C47" s="135"/>
      <c r="D47" s="110"/>
      <c r="E47" s="81"/>
      <c r="F47" s="20">
        <v>3838144</v>
      </c>
      <c r="G47" s="81"/>
      <c r="H47" s="87">
        <v>29022325</v>
      </c>
      <c r="I47" s="81"/>
      <c r="J47" s="179">
        <v>3213342</v>
      </c>
      <c r="K47" s="81"/>
      <c r="L47" s="101">
        <v>22176734</v>
      </c>
      <c r="M47" s="220"/>
      <c r="R47" s="220"/>
      <c r="S47" s="232"/>
      <c r="T47" s="232"/>
      <c r="U47" s="232"/>
      <c r="V47" s="232"/>
    </row>
    <row r="48" spans="1:22" ht="15" customHeight="1">
      <c r="A48" s="135" t="s">
        <v>82</v>
      </c>
      <c r="B48" s="110"/>
      <c r="C48" s="135"/>
      <c r="D48" s="110"/>
      <c r="E48" s="81"/>
      <c r="F48" s="174">
        <v>-512019</v>
      </c>
      <c r="G48" s="81"/>
      <c r="H48" s="95">
        <v>3379</v>
      </c>
      <c r="I48" s="81"/>
      <c r="J48" s="168">
        <v>0</v>
      </c>
      <c r="K48" s="81"/>
      <c r="L48" s="102">
        <v>0</v>
      </c>
      <c r="M48" s="220"/>
      <c r="R48" s="220"/>
      <c r="S48" s="232"/>
      <c r="T48" s="232"/>
      <c r="U48" s="232"/>
      <c r="V48" s="232"/>
    </row>
    <row r="49" spans="1:22" ht="5.0999999999999996" customHeight="1">
      <c r="A49" s="110"/>
      <c r="B49" s="110"/>
      <c r="C49" s="110"/>
      <c r="D49" s="221"/>
      <c r="E49" s="105"/>
      <c r="F49" s="173"/>
      <c r="G49" s="219"/>
      <c r="H49" s="94"/>
      <c r="I49" s="82"/>
      <c r="J49" s="173"/>
      <c r="K49" s="85"/>
      <c r="L49" s="94"/>
      <c r="M49" s="220"/>
      <c r="R49" s="220"/>
      <c r="S49" s="232"/>
      <c r="T49" s="232"/>
      <c r="U49" s="232"/>
      <c r="V49" s="232"/>
    </row>
    <row r="50" spans="1:22" ht="15" customHeight="1" thickBot="1">
      <c r="A50" s="134"/>
      <c r="B50" s="134"/>
      <c r="C50" s="134"/>
      <c r="D50" s="110"/>
      <c r="E50" s="81"/>
      <c r="F50" s="175">
        <f>SUM(F47:F49)</f>
        <v>3326125</v>
      </c>
      <c r="G50" s="81"/>
      <c r="H50" s="96">
        <f>SUM(H47:H49)</f>
        <v>29025704</v>
      </c>
      <c r="I50" s="81"/>
      <c r="J50" s="172">
        <f>SUM(J47:J49)</f>
        <v>3213342</v>
      </c>
      <c r="K50" s="110"/>
      <c r="L50" s="93">
        <f>SUM(L47:L49)</f>
        <v>22176734</v>
      </c>
      <c r="M50" s="220"/>
      <c r="R50" s="220"/>
      <c r="S50" s="232"/>
      <c r="T50" s="232"/>
      <c r="U50" s="232"/>
      <c r="V50" s="232"/>
    </row>
    <row r="51" spans="1:22" ht="9.9499999999999993" customHeight="1" thickTop="1">
      <c r="A51" s="134"/>
      <c r="B51" s="134"/>
      <c r="C51" s="134"/>
      <c r="D51" s="110"/>
      <c r="E51" s="81"/>
      <c r="F51" s="173"/>
      <c r="G51" s="81"/>
      <c r="H51" s="94"/>
      <c r="I51" s="81"/>
      <c r="J51" s="164"/>
      <c r="K51" s="110"/>
      <c r="L51" s="89"/>
      <c r="M51" s="220"/>
      <c r="R51" s="220"/>
      <c r="S51" s="232"/>
      <c r="T51" s="232"/>
      <c r="U51" s="232"/>
      <c r="V51" s="232"/>
    </row>
    <row r="52" spans="1:22" ht="15" customHeight="1">
      <c r="A52" s="131" t="s">
        <v>111</v>
      </c>
      <c r="B52" s="131"/>
      <c r="C52" s="131"/>
      <c r="D52" s="110"/>
      <c r="E52" s="81"/>
      <c r="F52" s="173"/>
      <c r="G52" s="81"/>
      <c r="H52" s="94"/>
      <c r="I52" s="81"/>
      <c r="J52" s="164"/>
      <c r="K52" s="110"/>
      <c r="L52" s="89"/>
      <c r="M52" s="220"/>
      <c r="R52" s="220"/>
      <c r="S52" s="232"/>
      <c r="T52" s="232"/>
      <c r="U52" s="232"/>
      <c r="V52" s="232"/>
    </row>
    <row r="53" spans="1:22" ht="15" customHeight="1">
      <c r="A53" s="135" t="s">
        <v>110</v>
      </c>
      <c r="B53" s="110"/>
      <c r="C53" s="135"/>
      <c r="D53" s="219"/>
      <c r="E53" s="85"/>
      <c r="F53" s="166">
        <v>3838144</v>
      </c>
      <c r="G53" s="219"/>
      <c r="H53" s="87">
        <v>30094433</v>
      </c>
      <c r="I53" s="82"/>
      <c r="J53" s="179">
        <v>3213342</v>
      </c>
      <c r="K53" s="85"/>
      <c r="L53" s="101">
        <v>22771062</v>
      </c>
      <c r="M53" s="220"/>
      <c r="R53" s="220"/>
      <c r="S53" s="232"/>
      <c r="T53" s="232"/>
      <c r="U53" s="232"/>
      <c r="V53" s="232"/>
    </row>
    <row r="54" spans="1:22" ht="15" customHeight="1">
      <c r="A54" s="110" t="s">
        <v>82</v>
      </c>
      <c r="B54" s="110"/>
      <c r="C54" s="110"/>
      <c r="D54" s="221"/>
      <c r="E54" s="105"/>
      <c r="F54" s="174">
        <v>-512019</v>
      </c>
      <c r="G54" s="219"/>
      <c r="H54" s="95">
        <v>3379</v>
      </c>
      <c r="I54" s="82"/>
      <c r="J54" s="168">
        <v>0</v>
      </c>
      <c r="K54" s="85"/>
      <c r="L54" s="102">
        <v>0</v>
      </c>
      <c r="M54" s="220"/>
      <c r="R54" s="220"/>
      <c r="S54" s="232"/>
      <c r="T54" s="232"/>
      <c r="U54" s="232"/>
      <c r="V54" s="232"/>
    </row>
    <row r="55" spans="1:22" ht="5.0999999999999996" customHeight="1">
      <c r="A55" s="110"/>
      <c r="B55" s="110"/>
      <c r="C55" s="110"/>
      <c r="D55" s="221"/>
      <c r="E55" s="105"/>
      <c r="F55" s="173"/>
      <c r="G55" s="219"/>
      <c r="H55" s="94"/>
      <c r="I55" s="82"/>
      <c r="J55" s="173"/>
      <c r="K55" s="85"/>
      <c r="L55" s="94"/>
      <c r="M55" s="220"/>
      <c r="R55" s="220"/>
      <c r="S55" s="232"/>
      <c r="T55" s="232"/>
      <c r="U55" s="232"/>
      <c r="V55" s="232"/>
    </row>
    <row r="56" spans="1:22" ht="15" customHeight="1" thickBot="1">
      <c r="A56" s="226"/>
      <c r="B56" s="226"/>
      <c r="C56" s="226"/>
      <c r="D56" s="219"/>
      <c r="E56" s="100"/>
      <c r="F56" s="172">
        <f>SUM(F53:F55)</f>
        <v>3326125</v>
      </c>
      <c r="G56" s="85"/>
      <c r="H56" s="93">
        <f>SUM(H53:H55)</f>
        <v>30097812</v>
      </c>
      <c r="I56" s="100"/>
      <c r="J56" s="172">
        <f>SUM(J53:J55)</f>
        <v>3213342</v>
      </c>
      <c r="K56" s="81"/>
      <c r="L56" s="93">
        <f>SUM(L53:L55)</f>
        <v>22771062</v>
      </c>
      <c r="M56" s="220"/>
      <c r="R56" s="220"/>
      <c r="S56" s="232"/>
      <c r="T56" s="232"/>
      <c r="U56" s="232"/>
      <c r="V56" s="232"/>
    </row>
    <row r="57" spans="1:22" ht="9.9499999999999993" customHeight="1" thickTop="1">
      <c r="A57" s="226"/>
      <c r="B57" s="226"/>
      <c r="C57" s="226"/>
      <c r="D57" s="219"/>
      <c r="E57" s="100"/>
      <c r="F57" s="164"/>
      <c r="G57" s="100"/>
      <c r="H57" s="89"/>
      <c r="I57" s="100"/>
      <c r="J57" s="164"/>
      <c r="K57" s="110"/>
      <c r="L57" s="89"/>
      <c r="M57" s="220"/>
      <c r="R57" s="220"/>
      <c r="S57" s="232"/>
      <c r="T57" s="232"/>
      <c r="U57" s="232"/>
      <c r="V57" s="232"/>
    </row>
    <row r="58" spans="1:22" ht="15" customHeight="1">
      <c r="A58" s="132" t="s">
        <v>112</v>
      </c>
      <c r="B58" s="132"/>
      <c r="C58" s="132"/>
      <c r="D58" s="219"/>
      <c r="E58" s="100"/>
      <c r="F58" s="164"/>
      <c r="G58" s="100"/>
      <c r="H58" s="89"/>
      <c r="I58" s="100"/>
      <c r="J58" s="164"/>
      <c r="K58" s="110"/>
      <c r="L58" s="89"/>
      <c r="M58" s="220"/>
      <c r="R58" s="220"/>
      <c r="S58" s="232"/>
      <c r="T58" s="232"/>
      <c r="U58" s="232"/>
      <c r="V58" s="232"/>
    </row>
    <row r="59" spans="1:22" ht="15" customHeight="1" thickBot="1">
      <c r="A59" s="226" t="s">
        <v>113</v>
      </c>
      <c r="B59" s="110"/>
      <c r="C59" s="226"/>
      <c r="D59" s="219"/>
      <c r="E59" s="100"/>
      <c r="F59" s="176">
        <f>F47/316905287</f>
        <v>1.2111328391943173E-2</v>
      </c>
      <c r="G59" s="100"/>
      <c r="H59" s="97">
        <f>H47/316000000</f>
        <v>9.1842800632911392E-2</v>
      </c>
      <c r="I59" s="100"/>
      <c r="J59" s="176">
        <f>J47/316905287</f>
        <v>1.0139755099762662E-2</v>
      </c>
      <c r="K59" s="142"/>
      <c r="L59" s="97">
        <f>L47/316000000</f>
        <v>7.0179537974683542E-2</v>
      </c>
      <c r="M59" s="220"/>
      <c r="R59" s="220"/>
      <c r="S59" s="232"/>
      <c r="T59" s="232"/>
      <c r="U59" s="232"/>
      <c r="V59" s="232"/>
    </row>
    <row r="60" spans="1:22" ht="5.0999999999999996" customHeight="1" thickTop="1">
      <c r="A60" s="226"/>
      <c r="B60" s="110"/>
      <c r="C60" s="226"/>
      <c r="D60" s="219"/>
      <c r="E60" s="100"/>
      <c r="F60" s="177"/>
      <c r="G60" s="100"/>
      <c r="H60" s="98"/>
      <c r="I60" s="100"/>
      <c r="J60" s="177"/>
      <c r="K60" s="142"/>
      <c r="L60" s="98"/>
      <c r="M60" s="220"/>
      <c r="R60" s="220"/>
      <c r="S60" s="232"/>
      <c r="T60" s="232"/>
      <c r="U60" s="232"/>
      <c r="V60" s="232"/>
    </row>
    <row r="61" spans="1:22" ht="15" customHeight="1" thickBot="1">
      <c r="A61" s="110" t="s">
        <v>114</v>
      </c>
      <c r="B61" s="110"/>
      <c r="C61" s="110"/>
      <c r="D61" s="110"/>
      <c r="E61" s="81"/>
      <c r="F61" s="178">
        <f>F47/346642582</f>
        <v>1.1072338481485231E-2</v>
      </c>
      <c r="G61" s="142"/>
      <c r="H61" s="99">
        <f>H47/326837955</f>
        <v>8.8797291000061479E-2</v>
      </c>
      <c r="I61" s="142"/>
      <c r="J61" s="178">
        <f>J47/346905287</f>
        <v>9.2628798707239078E-3</v>
      </c>
      <c r="K61" s="142"/>
      <c r="L61" s="99">
        <f>L47/326837955</f>
        <v>6.7852382689152488E-2</v>
      </c>
      <c r="M61" s="220"/>
      <c r="R61" s="220"/>
      <c r="S61" s="232"/>
      <c r="T61" s="232"/>
      <c r="U61" s="232"/>
      <c r="V61" s="232"/>
    </row>
    <row r="62" spans="1:22" ht="15" customHeight="1" thickTop="1">
      <c r="A62" s="110"/>
      <c r="B62" s="110"/>
      <c r="C62" s="110"/>
      <c r="D62" s="110"/>
      <c r="E62" s="81"/>
      <c r="F62" s="81"/>
      <c r="G62" s="81"/>
      <c r="H62" s="81"/>
      <c r="I62" s="81"/>
      <c r="J62" s="81"/>
      <c r="K62" s="110"/>
      <c r="L62" s="81"/>
      <c r="M62" s="220"/>
      <c r="R62" s="220"/>
      <c r="S62" s="232"/>
      <c r="T62" s="232"/>
      <c r="U62" s="232"/>
      <c r="V62" s="232"/>
    </row>
    <row r="63" spans="1:22" ht="7.5" customHeight="1">
      <c r="A63" s="110"/>
      <c r="B63" s="110"/>
      <c r="C63" s="110"/>
      <c r="D63" s="110"/>
      <c r="E63" s="81"/>
      <c r="F63" s="81"/>
      <c r="G63" s="81"/>
      <c r="H63" s="81"/>
      <c r="I63" s="81"/>
      <c r="J63" s="81"/>
      <c r="K63" s="110"/>
      <c r="L63" s="81"/>
      <c r="M63" s="220"/>
      <c r="R63" s="220"/>
      <c r="S63" s="220"/>
      <c r="T63" s="220"/>
      <c r="U63" s="220"/>
      <c r="V63" s="220"/>
    </row>
    <row r="64" spans="1:22" ht="15" customHeight="1">
      <c r="A64" s="245" t="s">
        <v>37</v>
      </c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20"/>
      <c r="R64" s="220"/>
      <c r="S64" s="220"/>
      <c r="T64" s="220"/>
      <c r="U64" s="220"/>
      <c r="V64" s="220"/>
    </row>
    <row r="65" spans="1:12" ht="5.25" customHeight="1">
      <c r="A65" s="226"/>
      <c r="B65" s="110"/>
      <c r="C65" s="226"/>
      <c r="D65" s="219"/>
      <c r="E65" s="100"/>
      <c r="F65" s="100"/>
      <c r="G65" s="100"/>
      <c r="H65" s="100"/>
      <c r="I65" s="100"/>
      <c r="J65" s="100"/>
      <c r="K65" s="142"/>
      <c r="L65" s="100"/>
    </row>
    <row r="66" spans="1:12" ht="21.95" customHeight="1">
      <c r="A66" s="265" t="str">
        <f>'EN 2-4'!A50</f>
        <v>The accompanying notes form part of this interim financial information.</v>
      </c>
      <c r="B66" s="265"/>
      <c r="C66" s="265"/>
      <c r="D66" s="267"/>
      <c r="E66" s="267"/>
      <c r="F66" s="267"/>
      <c r="G66" s="267"/>
      <c r="H66" s="267"/>
      <c r="I66" s="267"/>
      <c r="J66" s="267"/>
      <c r="K66" s="267"/>
      <c r="L66" s="267"/>
    </row>
  </sheetData>
  <mergeCells count="5">
    <mergeCell ref="A64:L64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BL42"/>
  <sheetViews>
    <sheetView topLeftCell="A10" zoomScale="85" zoomScaleNormal="85" zoomScaleSheetLayoutView="70" workbookViewId="0">
      <selection activeCell="T15" sqref="T15"/>
    </sheetView>
  </sheetViews>
  <sheetFormatPr defaultColWidth="10.140625" defaultRowHeight="16.5" customHeight="1"/>
  <cols>
    <col min="1" max="2" width="1.7109375" style="201" customWidth="1"/>
    <col min="3" max="3" width="31.140625" style="201" customWidth="1"/>
    <col min="4" max="4" width="6.42578125" style="201" customWidth="1"/>
    <col min="5" max="5" width="0.7109375" style="201" customWidth="1"/>
    <col min="6" max="6" width="13.5703125" style="201" customWidth="1"/>
    <col min="7" max="7" width="0.7109375" style="201" customWidth="1"/>
    <col min="8" max="8" width="11.7109375" style="201" customWidth="1"/>
    <col min="9" max="9" width="0.7109375" style="201" customWidth="1"/>
    <col min="10" max="10" width="17.42578125" style="201" customWidth="1"/>
    <col min="11" max="11" width="0.7109375" style="201" customWidth="1"/>
    <col min="12" max="12" width="17.85546875" style="201" customWidth="1"/>
    <col min="13" max="13" width="0.7109375" style="201" customWidth="1"/>
    <col min="14" max="14" width="13.7109375" style="201" customWidth="1"/>
    <col min="15" max="15" width="0.7109375" style="201" customWidth="1"/>
    <col min="16" max="16" width="15" style="201" customWidth="1"/>
    <col min="17" max="17" width="0.7109375" style="201" customWidth="1"/>
    <col min="18" max="18" width="19" style="201" customWidth="1"/>
    <col min="19" max="19" width="0.7109375" style="201" customWidth="1"/>
    <col min="20" max="20" width="13" style="201" customWidth="1"/>
    <col min="21" max="21" width="0.7109375" style="201" customWidth="1"/>
    <col min="22" max="22" width="10.85546875" style="201" customWidth="1"/>
    <col min="23" max="23" width="0.7109375" style="201" customWidth="1"/>
    <col min="24" max="24" width="11.5703125" style="201" customWidth="1"/>
    <col min="25" max="26" width="10.140625" style="201"/>
    <col min="27" max="27" width="1.140625" style="201" customWidth="1"/>
    <col min="28" max="28" width="10.140625" style="201"/>
    <col min="29" max="29" width="1.140625" style="201" customWidth="1"/>
    <col min="30" max="30" width="10.140625" style="201"/>
    <col min="31" max="31" width="1.140625" style="201" customWidth="1"/>
    <col min="32" max="32" width="10.140625" style="201"/>
    <col min="33" max="33" width="1.140625" style="201" customWidth="1"/>
    <col min="34" max="34" width="10.140625" style="201" customWidth="1"/>
    <col min="35" max="35" width="1.140625" style="201" customWidth="1"/>
    <col min="36" max="36" width="10.140625" style="201"/>
    <col min="37" max="37" width="1.85546875" style="201" customWidth="1"/>
    <col min="38" max="38" width="10.140625" style="201"/>
    <col min="39" max="39" width="1.85546875" style="201" customWidth="1"/>
    <col min="40" max="40" width="10.140625" style="201"/>
    <col min="41" max="41" width="1.85546875" style="201" customWidth="1"/>
    <col min="42" max="42" width="10.140625" style="201"/>
    <col min="43" max="43" width="1.85546875" style="201" customWidth="1"/>
    <col min="44" max="16384" width="10.140625" style="201"/>
  </cols>
  <sheetData>
    <row r="1" spans="1:64" ht="16.5" customHeight="1">
      <c r="A1" s="131" t="s">
        <v>0</v>
      </c>
      <c r="B1" s="110"/>
      <c r="C1" s="110"/>
      <c r="D1" s="110"/>
      <c r="E1" s="110"/>
      <c r="F1" s="82"/>
      <c r="G1" s="187"/>
      <c r="H1" s="187"/>
      <c r="I1" s="187"/>
      <c r="J1" s="187"/>
      <c r="K1" s="187"/>
      <c r="L1" s="187"/>
      <c r="M1" s="187"/>
      <c r="N1" s="187"/>
      <c r="O1" s="187"/>
      <c r="P1" s="85"/>
      <c r="Q1" s="85"/>
      <c r="R1" s="187"/>
      <c r="S1" s="85"/>
      <c r="T1" s="110"/>
      <c r="U1" s="110"/>
      <c r="V1" s="188"/>
      <c r="W1" s="110"/>
      <c r="X1" s="110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</row>
    <row r="2" spans="1:64" ht="16.5" customHeight="1">
      <c r="A2" s="131" t="s">
        <v>120</v>
      </c>
      <c r="B2" s="131"/>
      <c r="C2" s="131"/>
      <c r="D2" s="131"/>
      <c r="E2" s="131"/>
      <c r="F2" s="222"/>
      <c r="G2" s="153"/>
      <c r="H2" s="153"/>
      <c r="I2" s="153"/>
      <c r="J2" s="153"/>
      <c r="K2" s="153"/>
      <c r="L2" s="153"/>
      <c r="M2" s="153"/>
      <c r="N2" s="153"/>
      <c r="O2" s="153"/>
      <c r="P2" s="105"/>
      <c r="Q2" s="105"/>
      <c r="R2" s="153"/>
      <c r="S2" s="105"/>
      <c r="T2" s="131"/>
      <c r="U2" s="131"/>
      <c r="V2" s="189"/>
      <c r="W2" s="131"/>
      <c r="X2" s="131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</row>
    <row r="3" spans="1:64" ht="16.5" customHeight="1">
      <c r="A3" s="254" t="str">
        <f>+'EN 6 (6M)'!A3</f>
        <v>For the six-month period ended 30 June 2023</v>
      </c>
      <c r="B3" s="144"/>
      <c r="C3" s="144"/>
      <c r="D3" s="144"/>
      <c r="E3" s="144"/>
      <c r="F3" s="224"/>
      <c r="G3" s="190"/>
      <c r="H3" s="190"/>
      <c r="I3" s="190"/>
      <c r="J3" s="190"/>
      <c r="K3" s="190"/>
      <c r="L3" s="190"/>
      <c r="M3" s="190"/>
      <c r="N3" s="190"/>
      <c r="O3" s="190"/>
      <c r="P3" s="272"/>
      <c r="Q3" s="272"/>
      <c r="R3" s="190"/>
      <c r="S3" s="272"/>
      <c r="T3" s="264"/>
      <c r="U3" s="272"/>
      <c r="V3" s="273"/>
      <c r="W3" s="144"/>
      <c r="X3" s="144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</row>
    <row r="4" spans="1:64" ht="16.5" customHeight="1">
      <c r="A4" s="132"/>
      <c r="B4" s="131"/>
      <c r="C4" s="131"/>
      <c r="D4" s="131"/>
      <c r="E4" s="131"/>
      <c r="F4" s="222"/>
      <c r="G4" s="153"/>
      <c r="H4" s="153"/>
      <c r="I4" s="153"/>
      <c r="J4" s="153"/>
      <c r="K4" s="153"/>
      <c r="L4" s="153"/>
      <c r="M4" s="153"/>
      <c r="N4" s="153"/>
      <c r="O4" s="153"/>
      <c r="P4" s="191"/>
      <c r="Q4" s="191"/>
      <c r="R4" s="153"/>
      <c r="S4" s="191"/>
      <c r="T4" s="105"/>
      <c r="U4" s="191"/>
      <c r="V4" s="189"/>
      <c r="W4" s="131"/>
      <c r="X4" s="131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</row>
    <row r="5" spans="1:64" ht="16.5" customHeight="1">
      <c r="A5" s="132"/>
      <c r="B5" s="131"/>
      <c r="C5" s="131"/>
      <c r="D5" s="131"/>
      <c r="E5" s="131"/>
      <c r="F5" s="222"/>
      <c r="G5" s="153"/>
      <c r="H5" s="153"/>
      <c r="I5" s="153"/>
      <c r="J5" s="153"/>
      <c r="K5" s="153"/>
      <c r="L5" s="153"/>
      <c r="M5" s="153"/>
      <c r="N5" s="153"/>
      <c r="O5" s="153"/>
      <c r="P5" s="191"/>
      <c r="Q5" s="191"/>
      <c r="R5" s="153"/>
      <c r="S5" s="191"/>
      <c r="T5" s="105"/>
      <c r="U5" s="191"/>
      <c r="V5" s="189"/>
      <c r="W5" s="131"/>
      <c r="X5" s="131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</row>
    <row r="6" spans="1:64" ht="16.5" customHeight="1">
      <c r="A6" s="131"/>
      <c r="B6" s="131"/>
      <c r="C6" s="131"/>
      <c r="D6" s="131"/>
      <c r="E6" s="131"/>
      <c r="F6" s="251" t="s">
        <v>121</v>
      </c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</row>
    <row r="7" spans="1:64" ht="16.5" customHeight="1">
      <c r="A7" s="131"/>
      <c r="B7" s="131"/>
      <c r="C7" s="131"/>
      <c r="D7" s="131"/>
      <c r="E7" s="131"/>
      <c r="F7" s="252" t="s">
        <v>122</v>
      </c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189"/>
      <c r="W7" s="131"/>
      <c r="X7" s="131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</row>
    <row r="8" spans="1:64" ht="16.5" customHeight="1">
      <c r="A8" s="131"/>
      <c r="B8" s="131"/>
      <c r="C8" s="131"/>
      <c r="D8" s="131"/>
      <c r="E8" s="131"/>
      <c r="F8" s="222"/>
      <c r="G8" s="222"/>
      <c r="H8" s="105" t="s">
        <v>123</v>
      </c>
      <c r="I8" s="222"/>
      <c r="J8" s="222"/>
      <c r="K8" s="222"/>
      <c r="L8" s="105" t="s">
        <v>123</v>
      </c>
      <c r="M8" s="222"/>
      <c r="N8" s="222"/>
      <c r="O8" s="222"/>
      <c r="P8" s="222"/>
      <c r="Q8" s="222"/>
      <c r="R8" s="105" t="s">
        <v>124</v>
      </c>
      <c r="S8" s="222"/>
      <c r="T8" s="222"/>
      <c r="U8" s="222"/>
      <c r="V8" s="189"/>
      <c r="W8" s="131"/>
      <c r="X8" s="131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</row>
    <row r="9" spans="1:64" ht="16.5" customHeight="1">
      <c r="A9" s="131"/>
      <c r="B9" s="131"/>
      <c r="C9" s="131"/>
      <c r="D9" s="131"/>
      <c r="E9" s="131"/>
      <c r="F9" s="222"/>
      <c r="G9" s="222"/>
      <c r="H9" s="105"/>
      <c r="I9" s="222"/>
      <c r="J9" s="148"/>
      <c r="K9" s="222"/>
      <c r="L9" s="105"/>
      <c r="M9" s="222"/>
      <c r="N9" s="131"/>
      <c r="O9" s="131"/>
      <c r="P9" s="131"/>
      <c r="Q9" s="222"/>
      <c r="R9" s="274" t="s">
        <v>125</v>
      </c>
      <c r="S9" s="222"/>
      <c r="T9" s="222"/>
      <c r="U9" s="222"/>
      <c r="V9" s="189"/>
      <c r="W9" s="131"/>
      <c r="X9" s="131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</row>
    <row r="10" spans="1:64" ht="16.5" customHeight="1">
      <c r="A10" s="131"/>
      <c r="B10" s="131"/>
      <c r="C10" s="131"/>
      <c r="D10" s="131"/>
      <c r="E10" s="131"/>
      <c r="F10" s="223"/>
      <c r="G10" s="153"/>
      <c r="H10" s="105"/>
      <c r="I10" s="153"/>
      <c r="J10" s="148" t="s">
        <v>126</v>
      </c>
      <c r="K10" s="153"/>
      <c r="L10" s="105" t="s">
        <v>127</v>
      </c>
      <c r="M10" s="153"/>
      <c r="N10" s="251" t="s">
        <v>77</v>
      </c>
      <c r="O10" s="251"/>
      <c r="P10" s="251"/>
      <c r="Q10" s="110"/>
      <c r="R10" s="223"/>
      <c r="S10" s="110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</row>
    <row r="11" spans="1:64" ht="16.5" customHeight="1">
      <c r="A11" s="131"/>
      <c r="B11" s="131"/>
      <c r="C11" s="131"/>
      <c r="D11" s="131"/>
      <c r="E11" s="131"/>
      <c r="F11" s="105" t="s">
        <v>128</v>
      </c>
      <c r="G11" s="153"/>
      <c r="H11" s="105"/>
      <c r="I11" s="153"/>
      <c r="J11" s="150" t="s">
        <v>129</v>
      </c>
      <c r="K11" s="153"/>
      <c r="L11" s="191" t="s">
        <v>130</v>
      </c>
      <c r="M11" s="153"/>
      <c r="N11" s="195"/>
      <c r="O11" s="195"/>
      <c r="P11" s="195"/>
      <c r="Q11" s="110"/>
      <c r="R11" s="105" t="s">
        <v>131</v>
      </c>
      <c r="S11" s="110"/>
      <c r="T11" s="105"/>
      <c r="U11" s="105"/>
      <c r="V11" s="105" t="s">
        <v>132</v>
      </c>
      <c r="W11" s="191"/>
      <c r="X11" s="105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</row>
    <row r="12" spans="1:64" ht="16.5" customHeight="1">
      <c r="A12" s="131"/>
      <c r="B12" s="131"/>
      <c r="C12" s="131"/>
      <c r="D12" s="131"/>
      <c r="E12" s="131"/>
      <c r="F12" s="150" t="s">
        <v>133</v>
      </c>
      <c r="G12" s="191"/>
      <c r="H12" s="105" t="s">
        <v>134</v>
      </c>
      <c r="I12" s="191"/>
      <c r="J12" s="150" t="s">
        <v>135</v>
      </c>
      <c r="K12" s="191"/>
      <c r="L12" s="191" t="s">
        <v>136</v>
      </c>
      <c r="M12" s="191"/>
      <c r="N12" s="191" t="s">
        <v>137</v>
      </c>
      <c r="O12" s="191"/>
      <c r="P12" s="223"/>
      <c r="Q12" s="191"/>
      <c r="R12" s="105" t="s">
        <v>138</v>
      </c>
      <c r="S12" s="191"/>
      <c r="T12" s="105" t="s">
        <v>139</v>
      </c>
      <c r="U12" s="105"/>
      <c r="V12" s="105" t="s">
        <v>140</v>
      </c>
      <c r="W12" s="191"/>
      <c r="X12" s="105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</row>
    <row r="13" spans="1:64" ht="16.5" customHeight="1">
      <c r="A13" s="131"/>
      <c r="B13" s="131"/>
      <c r="C13" s="131"/>
      <c r="D13" s="131"/>
      <c r="E13" s="131"/>
      <c r="F13" s="105" t="s">
        <v>141</v>
      </c>
      <c r="G13" s="191"/>
      <c r="H13" s="105" t="s">
        <v>142</v>
      </c>
      <c r="I13" s="191"/>
      <c r="J13" s="196" t="s">
        <v>143</v>
      </c>
      <c r="K13" s="191"/>
      <c r="L13" s="191" t="s">
        <v>144</v>
      </c>
      <c r="M13" s="191"/>
      <c r="N13" s="197" t="s">
        <v>145</v>
      </c>
      <c r="O13" s="191"/>
      <c r="P13" s="105" t="s">
        <v>79</v>
      </c>
      <c r="Q13" s="191"/>
      <c r="R13" s="191" t="s">
        <v>146</v>
      </c>
      <c r="S13" s="191"/>
      <c r="T13" s="194" t="s">
        <v>147</v>
      </c>
      <c r="U13" s="105"/>
      <c r="V13" s="105" t="s">
        <v>148</v>
      </c>
      <c r="W13" s="191"/>
      <c r="X13" s="210" t="s">
        <v>83</v>
      </c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</row>
    <row r="14" spans="1:64" ht="16.5" customHeight="1">
      <c r="A14" s="110"/>
      <c r="B14" s="110"/>
      <c r="C14" s="110"/>
      <c r="D14" s="271" t="s">
        <v>12</v>
      </c>
      <c r="E14" s="110"/>
      <c r="F14" s="274" t="s">
        <v>13</v>
      </c>
      <c r="G14" s="110"/>
      <c r="H14" s="274" t="s">
        <v>13</v>
      </c>
      <c r="I14" s="110"/>
      <c r="J14" s="274" t="s">
        <v>13</v>
      </c>
      <c r="K14" s="110"/>
      <c r="L14" s="274" t="s">
        <v>13</v>
      </c>
      <c r="M14" s="110"/>
      <c r="N14" s="274" t="s">
        <v>13</v>
      </c>
      <c r="O14" s="110"/>
      <c r="P14" s="274" t="s">
        <v>13</v>
      </c>
      <c r="Q14" s="110"/>
      <c r="R14" s="274" t="s">
        <v>13</v>
      </c>
      <c r="S14" s="110"/>
      <c r="T14" s="274" t="s">
        <v>13</v>
      </c>
      <c r="U14" s="110"/>
      <c r="V14" s="274" t="s">
        <v>13</v>
      </c>
      <c r="W14" s="110"/>
      <c r="X14" s="274" t="s">
        <v>13</v>
      </c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</row>
    <row r="15" spans="1:64" ht="16.5" customHeight="1">
      <c r="A15" s="110"/>
      <c r="B15" s="110"/>
      <c r="C15" s="110"/>
      <c r="D15" s="221"/>
      <c r="E15" s="110"/>
      <c r="F15" s="105"/>
      <c r="G15" s="191"/>
      <c r="H15" s="191"/>
      <c r="I15" s="191"/>
      <c r="J15" s="191"/>
      <c r="K15" s="191"/>
      <c r="L15" s="191"/>
      <c r="M15" s="191"/>
      <c r="N15" s="191"/>
      <c r="O15" s="191"/>
      <c r="P15" s="105"/>
      <c r="Q15" s="191"/>
      <c r="R15" s="191"/>
      <c r="S15" s="191"/>
      <c r="T15" s="105"/>
      <c r="U15" s="105"/>
      <c r="V15" s="105"/>
      <c r="W15" s="191"/>
      <c r="X15" s="105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</row>
    <row r="16" spans="1:64" ht="16.5" customHeight="1">
      <c r="A16" s="131" t="s">
        <v>149</v>
      </c>
      <c r="B16" s="143"/>
      <c r="C16" s="110"/>
      <c r="D16" s="219"/>
      <c r="E16" s="110"/>
      <c r="F16" s="89">
        <v>158000000</v>
      </c>
      <c r="G16" s="85"/>
      <c r="H16" s="89">
        <v>228732200</v>
      </c>
      <c r="I16" s="85"/>
      <c r="J16" s="89" t="s">
        <v>150</v>
      </c>
      <c r="K16" s="85"/>
      <c r="L16" s="89">
        <v>1175732</v>
      </c>
      <c r="M16" s="85"/>
      <c r="N16" s="89">
        <v>8850000</v>
      </c>
      <c r="O16" s="85"/>
      <c r="P16" s="89">
        <v>23008916</v>
      </c>
      <c r="Q16" s="85"/>
      <c r="R16" s="89">
        <v>-1502</v>
      </c>
      <c r="S16" s="85"/>
      <c r="T16" s="89">
        <f>SUM(F16:S16)</f>
        <v>419765346</v>
      </c>
      <c r="U16" s="85"/>
      <c r="V16" s="89">
        <v>14472</v>
      </c>
      <c r="W16" s="85"/>
      <c r="X16" s="89">
        <f>SUM(T16:W16)</f>
        <v>419779818</v>
      </c>
      <c r="Y16" s="223"/>
      <c r="Z16" s="223">
        <v>158000000</v>
      </c>
      <c r="AA16" s="223"/>
      <c r="AB16" s="223">
        <v>228732200</v>
      </c>
      <c r="AC16" s="223"/>
      <c r="AD16" s="223">
        <v>0</v>
      </c>
      <c r="AE16" s="223"/>
      <c r="AF16" s="223">
        <v>1175732</v>
      </c>
      <c r="AG16" s="223"/>
      <c r="AH16" s="223">
        <v>8850000</v>
      </c>
      <c r="AI16" s="223"/>
      <c r="AJ16" s="223">
        <v>23008916</v>
      </c>
      <c r="AK16" s="223"/>
      <c r="AL16" s="223">
        <v>-1502</v>
      </c>
      <c r="AM16" s="223"/>
      <c r="AN16" s="223">
        <v>419765346</v>
      </c>
      <c r="AO16" s="223"/>
      <c r="AP16" s="223">
        <v>14472</v>
      </c>
      <c r="AQ16" s="223"/>
      <c r="AR16" s="223">
        <v>419779818</v>
      </c>
      <c r="AS16" s="223"/>
      <c r="AT16" s="233">
        <f>F16-Z16</f>
        <v>0</v>
      </c>
      <c r="AU16" s="233">
        <f t="shared" ref="AU16:BD16" si="0">G16-AA16</f>
        <v>0</v>
      </c>
      <c r="AV16" s="233">
        <f t="shared" si="0"/>
        <v>0</v>
      </c>
      <c r="AW16" s="233">
        <f t="shared" si="0"/>
        <v>0</v>
      </c>
      <c r="AX16" s="233" t="e">
        <f>J16-AD16</f>
        <v>#VALUE!</v>
      </c>
      <c r="AY16" s="233">
        <f t="shared" si="0"/>
        <v>0</v>
      </c>
      <c r="AZ16" s="233">
        <f t="shared" si="0"/>
        <v>0</v>
      </c>
      <c r="BA16" s="233">
        <f t="shared" si="0"/>
        <v>0</v>
      </c>
      <c r="BB16" s="233">
        <f t="shared" si="0"/>
        <v>0</v>
      </c>
      <c r="BC16" s="233">
        <f t="shared" si="0"/>
        <v>0</v>
      </c>
      <c r="BD16" s="233">
        <f>P16-AJ16</f>
        <v>0</v>
      </c>
      <c r="BE16" s="233">
        <f t="shared" ref="BE16:BH16" si="1">Q16-AK16</f>
        <v>0</v>
      </c>
      <c r="BF16" s="233">
        <f t="shared" si="1"/>
        <v>0</v>
      </c>
      <c r="BG16" s="233">
        <f t="shared" si="1"/>
        <v>0</v>
      </c>
      <c r="BH16" s="233">
        <f>T16-AN16</f>
        <v>0</v>
      </c>
      <c r="BI16" s="233">
        <f t="shared" ref="BI16:BJ16" si="2">U16-AO16</f>
        <v>0</v>
      </c>
      <c r="BJ16" s="233">
        <f>V16-AP16</f>
        <v>0</v>
      </c>
      <c r="BK16" s="233">
        <f t="shared" ref="BK16:BL16" si="3">W16-AQ16</f>
        <v>0</v>
      </c>
      <c r="BL16" s="233">
        <f>X16-AR16</f>
        <v>0</v>
      </c>
    </row>
    <row r="17" spans="1:64" ht="6" customHeight="1">
      <c r="A17" s="110"/>
      <c r="B17" s="110"/>
      <c r="C17" s="110"/>
      <c r="D17" s="110"/>
      <c r="E17" s="110"/>
      <c r="F17" s="89"/>
      <c r="G17" s="85"/>
      <c r="H17" s="89"/>
      <c r="I17" s="85"/>
      <c r="J17" s="89"/>
      <c r="K17" s="85"/>
      <c r="L17" s="89"/>
      <c r="M17" s="85"/>
      <c r="N17" s="89"/>
      <c r="O17" s="85"/>
      <c r="P17" s="89"/>
      <c r="Q17" s="85"/>
      <c r="R17" s="89"/>
      <c r="S17" s="85"/>
      <c r="T17" s="89"/>
      <c r="U17" s="85"/>
      <c r="V17" s="89"/>
      <c r="W17" s="85"/>
      <c r="X17" s="89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33">
        <f t="shared" ref="AT17:AT23" si="4">F17-Z17</f>
        <v>0</v>
      </c>
      <c r="AU17" s="233">
        <f t="shared" ref="AU17:AU23" si="5">G17-AA17</f>
        <v>0</v>
      </c>
      <c r="AV17" s="233">
        <f t="shared" ref="AV17:AV23" si="6">H17-AB17</f>
        <v>0</v>
      </c>
      <c r="AW17" s="233">
        <f t="shared" ref="AW17:AW23" si="7">I17-AC17</f>
        <v>0</v>
      </c>
      <c r="AX17" s="233">
        <f t="shared" ref="AX17:AX23" si="8">J17-AD17</f>
        <v>0</v>
      </c>
      <c r="AY17" s="233">
        <f t="shared" ref="AY17:AY23" si="9">K17-AE17</f>
        <v>0</v>
      </c>
      <c r="AZ17" s="233">
        <f t="shared" ref="AZ17:AZ23" si="10">L17-AF17</f>
        <v>0</v>
      </c>
      <c r="BA17" s="233">
        <f t="shared" ref="BA17:BA23" si="11">M17-AG17</f>
        <v>0</v>
      </c>
      <c r="BB17" s="233">
        <f t="shared" ref="BB17:BB23" si="12">N17-AH17</f>
        <v>0</v>
      </c>
      <c r="BC17" s="233">
        <f t="shared" ref="BC17:BC23" si="13">O17-AI17</f>
        <v>0</v>
      </c>
      <c r="BD17" s="233">
        <f t="shared" ref="BD17:BD23" si="14">P17-AJ17</f>
        <v>0</v>
      </c>
      <c r="BE17" s="233">
        <f t="shared" ref="BE17:BE23" si="15">Q17-AK17</f>
        <v>0</v>
      </c>
      <c r="BF17" s="233">
        <f t="shared" ref="BF17:BF23" si="16">R17-AL17</f>
        <v>0</v>
      </c>
      <c r="BG17" s="233">
        <f t="shared" ref="BG17:BG23" si="17">S17-AM17</f>
        <v>0</v>
      </c>
      <c r="BH17" s="233">
        <f t="shared" ref="BH17:BH23" si="18">T17-AN17</f>
        <v>0</v>
      </c>
      <c r="BI17" s="233">
        <f t="shared" ref="BI17:BI23" si="19">U17-AO17</f>
        <v>0</v>
      </c>
      <c r="BJ17" s="233">
        <f t="shared" ref="BJ17:BJ23" si="20">V17-AP17</f>
        <v>0</v>
      </c>
      <c r="BK17" s="233">
        <f t="shared" ref="BK17:BK23" si="21">W17-AQ17</f>
        <v>0</v>
      </c>
      <c r="BL17" s="233">
        <f t="shared" ref="BL17:BL23" si="22">X17-AR17</f>
        <v>0</v>
      </c>
    </row>
    <row r="18" spans="1:64" ht="16.5" customHeight="1">
      <c r="A18" s="131" t="s">
        <v>151</v>
      </c>
      <c r="B18" s="110"/>
      <c r="C18" s="110"/>
      <c r="D18" s="219"/>
      <c r="E18" s="110"/>
      <c r="F18" s="89"/>
      <c r="G18" s="85"/>
      <c r="H18" s="89"/>
      <c r="I18" s="85"/>
      <c r="J18" s="89"/>
      <c r="K18" s="85"/>
      <c r="L18" s="89"/>
      <c r="M18" s="85"/>
      <c r="N18" s="89"/>
      <c r="O18" s="85"/>
      <c r="P18" s="89"/>
      <c r="Q18" s="85"/>
      <c r="R18" s="89"/>
      <c r="S18" s="85"/>
      <c r="T18" s="89"/>
      <c r="U18" s="85"/>
      <c r="V18" s="89"/>
      <c r="W18" s="85"/>
      <c r="X18" s="89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>
        <v>0</v>
      </c>
      <c r="AO18" s="223"/>
      <c r="AP18" s="223">
        <v>0</v>
      </c>
      <c r="AQ18" s="223"/>
      <c r="AR18" s="223">
        <v>0</v>
      </c>
      <c r="AS18" s="223"/>
      <c r="AT18" s="233">
        <f t="shared" si="4"/>
        <v>0</v>
      </c>
      <c r="AU18" s="233">
        <f t="shared" si="5"/>
        <v>0</v>
      </c>
      <c r="AV18" s="233">
        <f t="shared" si="6"/>
        <v>0</v>
      </c>
      <c r="AW18" s="233">
        <f t="shared" si="7"/>
        <v>0</v>
      </c>
      <c r="AX18" s="233">
        <f t="shared" si="8"/>
        <v>0</v>
      </c>
      <c r="AY18" s="233">
        <f t="shared" si="9"/>
        <v>0</v>
      </c>
      <c r="AZ18" s="233">
        <f t="shared" si="10"/>
        <v>0</v>
      </c>
      <c r="BA18" s="233">
        <f t="shared" si="11"/>
        <v>0</v>
      </c>
      <c r="BB18" s="233">
        <f t="shared" si="12"/>
        <v>0</v>
      </c>
      <c r="BC18" s="233">
        <f t="shared" si="13"/>
        <v>0</v>
      </c>
      <c r="BD18" s="233">
        <f t="shared" si="14"/>
        <v>0</v>
      </c>
      <c r="BE18" s="233">
        <f t="shared" si="15"/>
        <v>0</v>
      </c>
      <c r="BF18" s="233">
        <f t="shared" si="16"/>
        <v>0</v>
      </c>
      <c r="BG18" s="233">
        <f t="shared" si="17"/>
        <v>0</v>
      </c>
      <c r="BH18" s="233">
        <f t="shared" si="18"/>
        <v>0</v>
      </c>
      <c r="BI18" s="233">
        <f t="shared" si="19"/>
        <v>0</v>
      </c>
      <c r="BJ18" s="233">
        <f t="shared" si="20"/>
        <v>0</v>
      </c>
      <c r="BK18" s="233">
        <f t="shared" si="21"/>
        <v>0</v>
      </c>
      <c r="BL18" s="233">
        <f t="shared" si="22"/>
        <v>0</v>
      </c>
    </row>
    <row r="19" spans="1:64" ht="16.5" customHeight="1">
      <c r="A19" s="110" t="s">
        <v>152</v>
      </c>
      <c r="B19" s="110"/>
      <c r="C19" s="110"/>
      <c r="D19" s="219">
        <v>16</v>
      </c>
      <c r="E19" s="110"/>
      <c r="F19" s="89">
        <v>0</v>
      </c>
      <c r="G19" s="85"/>
      <c r="H19" s="89">
        <v>0</v>
      </c>
      <c r="I19" s="85"/>
      <c r="J19" s="89" t="s">
        <v>150</v>
      </c>
      <c r="K19" s="85"/>
      <c r="L19" s="89">
        <v>0</v>
      </c>
      <c r="M19" s="85"/>
      <c r="N19" s="89">
        <v>0</v>
      </c>
      <c r="O19" s="85"/>
      <c r="P19" s="89">
        <v>-18221337</v>
      </c>
      <c r="Q19" s="85"/>
      <c r="R19" s="89">
        <v>0</v>
      </c>
      <c r="S19" s="85"/>
      <c r="T19" s="89">
        <f>SUM(F19:S19)</f>
        <v>-18221337</v>
      </c>
      <c r="U19" s="85"/>
      <c r="V19" s="89">
        <v>0</v>
      </c>
      <c r="W19" s="85"/>
      <c r="X19" s="89">
        <f t="shared" ref="X19:X21" si="23">SUM(T19:W19)</f>
        <v>-18221337</v>
      </c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>
        <v>-18221337</v>
      </c>
      <c r="AK19" s="223"/>
      <c r="AL19" s="223"/>
      <c r="AM19" s="223"/>
      <c r="AN19" s="223">
        <v>-18221337</v>
      </c>
      <c r="AO19" s="223"/>
      <c r="AP19" s="223">
        <v>0</v>
      </c>
      <c r="AQ19" s="223"/>
      <c r="AR19" s="223">
        <v>-18221337</v>
      </c>
      <c r="AS19" s="223"/>
      <c r="AT19" s="233">
        <f t="shared" si="4"/>
        <v>0</v>
      </c>
      <c r="AU19" s="233">
        <f t="shared" si="5"/>
        <v>0</v>
      </c>
      <c r="AV19" s="233">
        <f t="shared" si="6"/>
        <v>0</v>
      </c>
      <c r="AW19" s="233">
        <f t="shared" si="7"/>
        <v>0</v>
      </c>
      <c r="AX19" s="233" t="e">
        <f>J19-AD19</f>
        <v>#VALUE!</v>
      </c>
      <c r="AY19" s="233">
        <f t="shared" si="9"/>
        <v>0</v>
      </c>
      <c r="AZ19" s="233">
        <f t="shared" si="10"/>
        <v>0</v>
      </c>
      <c r="BA19" s="233">
        <f t="shared" si="11"/>
        <v>0</v>
      </c>
      <c r="BB19" s="233">
        <f t="shared" si="12"/>
        <v>0</v>
      </c>
      <c r="BC19" s="233">
        <f t="shared" si="13"/>
        <v>0</v>
      </c>
      <c r="BD19" s="233">
        <f t="shared" si="14"/>
        <v>0</v>
      </c>
      <c r="BE19" s="233">
        <f t="shared" si="15"/>
        <v>0</v>
      </c>
      <c r="BF19" s="233">
        <f t="shared" si="16"/>
        <v>0</v>
      </c>
      <c r="BG19" s="233">
        <f t="shared" si="17"/>
        <v>0</v>
      </c>
      <c r="BH19" s="233">
        <f t="shared" si="18"/>
        <v>0</v>
      </c>
      <c r="BI19" s="233">
        <f t="shared" si="19"/>
        <v>0</v>
      </c>
      <c r="BJ19" s="233">
        <f t="shared" si="20"/>
        <v>0</v>
      </c>
      <c r="BK19" s="233">
        <f t="shared" si="21"/>
        <v>0</v>
      </c>
      <c r="BL19" s="233">
        <f t="shared" si="22"/>
        <v>0</v>
      </c>
    </row>
    <row r="20" spans="1:64" ht="16.5" customHeight="1">
      <c r="A20" s="110" t="s">
        <v>153</v>
      </c>
      <c r="B20" s="110"/>
      <c r="C20" s="110"/>
      <c r="D20" s="219"/>
      <c r="E20" s="110"/>
      <c r="F20" s="89">
        <v>0</v>
      </c>
      <c r="G20" s="85"/>
      <c r="H20" s="89">
        <v>0</v>
      </c>
      <c r="I20" s="85"/>
      <c r="J20" s="89" t="s">
        <v>150</v>
      </c>
      <c r="K20" s="85"/>
      <c r="L20" s="89">
        <v>0</v>
      </c>
      <c r="M20" s="85"/>
      <c r="N20" s="89">
        <v>1110000</v>
      </c>
      <c r="O20" s="85"/>
      <c r="P20" s="89">
        <v>-1110000</v>
      </c>
      <c r="Q20" s="85"/>
      <c r="R20" s="89">
        <v>0</v>
      </c>
      <c r="S20" s="85"/>
      <c r="T20" s="89">
        <f t="shared" ref="T20:T21" si="24">SUM(F20:S20)</f>
        <v>0</v>
      </c>
      <c r="U20" s="85"/>
      <c r="V20" s="89">
        <v>0</v>
      </c>
      <c r="W20" s="85"/>
      <c r="X20" s="89">
        <f t="shared" si="23"/>
        <v>0</v>
      </c>
      <c r="Y20" s="223"/>
      <c r="Z20" s="223"/>
      <c r="AA20" s="223"/>
      <c r="AB20" s="223"/>
      <c r="AC20" s="223"/>
      <c r="AD20" s="223"/>
      <c r="AE20" s="223"/>
      <c r="AF20" s="223"/>
      <c r="AG20" s="223"/>
      <c r="AH20" s="223">
        <v>1110000</v>
      </c>
      <c r="AI20" s="223"/>
      <c r="AJ20" s="223">
        <v>-1110000</v>
      </c>
      <c r="AK20" s="223"/>
      <c r="AL20" s="223"/>
      <c r="AM20" s="223"/>
      <c r="AN20" s="223">
        <v>0</v>
      </c>
      <c r="AO20" s="223"/>
      <c r="AP20" s="223">
        <v>0</v>
      </c>
      <c r="AQ20" s="223"/>
      <c r="AR20" s="223">
        <v>0</v>
      </c>
      <c r="AS20" s="223"/>
      <c r="AT20" s="233">
        <f t="shared" si="4"/>
        <v>0</v>
      </c>
      <c r="AU20" s="233">
        <f t="shared" si="5"/>
        <v>0</v>
      </c>
      <c r="AV20" s="233">
        <f t="shared" si="6"/>
        <v>0</v>
      </c>
      <c r="AW20" s="233">
        <f t="shared" si="7"/>
        <v>0</v>
      </c>
      <c r="AX20" s="233" t="e">
        <f t="shared" si="8"/>
        <v>#VALUE!</v>
      </c>
      <c r="AY20" s="233">
        <f t="shared" si="9"/>
        <v>0</v>
      </c>
      <c r="AZ20" s="233">
        <f t="shared" si="10"/>
        <v>0</v>
      </c>
      <c r="BA20" s="233">
        <f t="shared" si="11"/>
        <v>0</v>
      </c>
      <c r="BB20" s="233">
        <f t="shared" si="12"/>
        <v>0</v>
      </c>
      <c r="BC20" s="233">
        <f t="shared" si="13"/>
        <v>0</v>
      </c>
      <c r="BD20" s="233">
        <f t="shared" si="14"/>
        <v>0</v>
      </c>
      <c r="BE20" s="233">
        <f t="shared" si="15"/>
        <v>0</v>
      </c>
      <c r="BF20" s="233">
        <f t="shared" si="16"/>
        <v>0</v>
      </c>
      <c r="BG20" s="233">
        <f t="shared" si="17"/>
        <v>0</v>
      </c>
      <c r="BH20" s="233">
        <f t="shared" si="18"/>
        <v>0</v>
      </c>
      <c r="BI20" s="233">
        <f t="shared" si="19"/>
        <v>0</v>
      </c>
      <c r="BJ20" s="233">
        <f t="shared" si="20"/>
        <v>0</v>
      </c>
      <c r="BK20" s="233">
        <f t="shared" si="21"/>
        <v>0</v>
      </c>
      <c r="BL20" s="233">
        <f t="shared" si="22"/>
        <v>0</v>
      </c>
    </row>
    <row r="21" spans="1:64" ht="16.5" customHeight="1">
      <c r="A21" s="110" t="s">
        <v>108</v>
      </c>
      <c r="B21" s="110"/>
      <c r="C21" s="110"/>
      <c r="D21" s="219"/>
      <c r="E21" s="110"/>
      <c r="F21" s="90">
        <v>0</v>
      </c>
      <c r="G21" s="104"/>
      <c r="H21" s="90">
        <v>0</v>
      </c>
      <c r="I21" s="104"/>
      <c r="J21" s="117" t="s">
        <v>150</v>
      </c>
      <c r="K21" s="104"/>
      <c r="L21" s="90">
        <v>0</v>
      </c>
      <c r="M21" s="104"/>
      <c r="N21" s="90">
        <v>0</v>
      </c>
      <c r="O21" s="104"/>
      <c r="P21" s="90">
        <v>30094433</v>
      </c>
      <c r="Q21" s="85"/>
      <c r="R21" s="90">
        <v>0</v>
      </c>
      <c r="S21" s="85"/>
      <c r="T21" s="90">
        <f t="shared" si="24"/>
        <v>30094433</v>
      </c>
      <c r="U21" s="85"/>
      <c r="V21" s="90">
        <v>3379</v>
      </c>
      <c r="W21" s="85"/>
      <c r="X21" s="90">
        <f t="shared" si="23"/>
        <v>30097812</v>
      </c>
      <c r="Y21" s="223"/>
      <c r="Z21" s="223">
        <v>0</v>
      </c>
      <c r="AA21" s="223"/>
      <c r="AB21" s="223">
        <v>0</v>
      </c>
      <c r="AC21" s="223"/>
      <c r="AD21" s="223">
        <v>0</v>
      </c>
      <c r="AE21" s="223"/>
      <c r="AF21" s="223">
        <v>0</v>
      </c>
      <c r="AG21" s="223"/>
      <c r="AH21" s="223">
        <v>0</v>
      </c>
      <c r="AI21" s="223"/>
      <c r="AJ21" s="223">
        <v>30094433</v>
      </c>
      <c r="AK21" s="223"/>
      <c r="AL21" s="223">
        <v>0</v>
      </c>
      <c r="AM21" s="223"/>
      <c r="AN21" s="223">
        <v>30094433</v>
      </c>
      <c r="AO21" s="223"/>
      <c r="AP21" s="223">
        <v>3379</v>
      </c>
      <c r="AQ21" s="223"/>
      <c r="AR21" s="223">
        <v>30097812</v>
      </c>
      <c r="AS21" s="223"/>
      <c r="AT21" s="233">
        <f t="shared" si="4"/>
        <v>0</v>
      </c>
      <c r="AU21" s="233">
        <f t="shared" si="5"/>
        <v>0</v>
      </c>
      <c r="AV21" s="233">
        <f t="shared" si="6"/>
        <v>0</v>
      </c>
      <c r="AW21" s="233">
        <f t="shared" si="7"/>
        <v>0</v>
      </c>
      <c r="AX21" s="233" t="e">
        <f t="shared" si="8"/>
        <v>#VALUE!</v>
      </c>
      <c r="AY21" s="233">
        <f t="shared" si="9"/>
        <v>0</v>
      </c>
      <c r="AZ21" s="233">
        <f t="shared" si="10"/>
        <v>0</v>
      </c>
      <c r="BA21" s="233">
        <f t="shared" si="11"/>
        <v>0</v>
      </c>
      <c r="BB21" s="233">
        <f t="shared" si="12"/>
        <v>0</v>
      </c>
      <c r="BC21" s="233">
        <f t="shared" si="13"/>
        <v>0</v>
      </c>
      <c r="BD21" s="233">
        <f t="shared" si="14"/>
        <v>0</v>
      </c>
      <c r="BE21" s="233">
        <f t="shared" si="15"/>
        <v>0</v>
      </c>
      <c r="BF21" s="233">
        <f t="shared" si="16"/>
        <v>0</v>
      </c>
      <c r="BG21" s="233">
        <f t="shared" si="17"/>
        <v>0</v>
      </c>
      <c r="BH21" s="233">
        <f t="shared" si="18"/>
        <v>0</v>
      </c>
      <c r="BI21" s="233">
        <f t="shared" si="19"/>
        <v>0</v>
      </c>
      <c r="BJ21" s="233">
        <f t="shared" si="20"/>
        <v>0</v>
      </c>
      <c r="BK21" s="233">
        <f t="shared" si="21"/>
        <v>0</v>
      </c>
      <c r="BL21" s="233">
        <f t="shared" si="22"/>
        <v>0</v>
      </c>
    </row>
    <row r="22" spans="1:64" ht="16.5" customHeight="1">
      <c r="A22" s="110"/>
      <c r="B22" s="110"/>
      <c r="C22" s="110"/>
      <c r="D22" s="110"/>
      <c r="E22" s="110"/>
      <c r="F22" s="89"/>
      <c r="G22" s="85"/>
      <c r="H22" s="89"/>
      <c r="I22" s="85"/>
      <c r="J22" s="89"/>
      <c r="K22" s="85"/>
      <c r="L22" s="89"/>
      <c r="M22" s="85"/>
      <c r="N22" s="89"/>
      <c r="O22" s="85"/>
      <c r="P22" s="89"/>
      <c r="Q22" s="85"/>
      <c r="R22" s="89"/>
      <c r="S22" s="85"/>
      <c r="T22" s="89"/>
      <c r="U22" s="85"/>
      <c r="V22" s="89"/>
      <c r="W22" s="85"/>
      <c r="X22" s="89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33">
        <f t="shared" si="4"/>
        <v>0</v>
      </c>
      <c r="AU22" s="233">
        <f t="shared" si="5"/>
        <v>0</v>
      </c>
      <c r="AV22" s="233">
        <f t="shared" si="6"/>
        <v>0</v>
      </c>
      <c r="AW22" s="233">
        <f t="shared" si="7"/>
        <v>0</v>
      </c>
      <c r="AX22" s="233">
        <f t="shared" si="8"/>
        <v>0</v>
      </c>
      <c r="AY22" s="233">
        <f t="shared" si="9"/>
        <v>0</v>
      </c>
      <c r="AZ22" s="233">
        <f t="shared" si="10"/>
        <v>0</v>
      </c>
      <c r="BA22" s="233">
        <f t="shared" si="11"/>
        <v>0</v>
      </c>
      <c r="BB22" s="233">
        <f t="shared" si="12"/>
        <v>0</v>
      </c>
      <c r="BC22" s="233">
        <f t="shared" si="13"/>
        <v>0</v>
      </c>
      <c r="BD22" s="233">
        <f t="shared" si="14"/>
        <v>0</v>
      </c>
      <c r="BE22" s="233">
        <f t="shared" si="15"/>
        <v>0</v>
      </c>
      <c r="BF22" s="233">
        <f t="shared" si="16"/>
        <v>0</v>
      </c>
      <c r="BG22" s="233">
        <f t="shared" si="17"/>
        <v>0</v>
      </c>
      <c r="BH22" s="233">
        <f t="shared" si="18"/>
        <v>0</v>
      </c>
      <c r="BI22" s="233">
        <f t="shared" si="19"/>
        <v>0</v>
      </c>
      <c r="BJ22" s="233">
        <f t="shared" si="20"/>
        <v>0</v>
      </c>
      <c r="BK22" s="233">
        <f t="shared" si="21"/>
        <v>0</v>
      </c>
      <c r="BL22" s="233">
        <f t="shared" si="22"/>
        <v>0</v>
      </c>
    </row>
    <row r="23" spans="1:64" ht="16.5" customHeight="1" thickBot="1">
      <c r="A23" s="134" t="s">
        <v>154</v>
      </c>
      <c r="B23" s="110"/>
      <c r="C23" s="110"/>
      <c r="D23" s="110"/>
      <c r="E23" s="110"/>
      <c r="F23" s="93">
        <f>SUM(F16:F22)</f>
        <v>158000000</v>
      </c>
      <c r="G23" s="85"/>
      <c r="H23" s="93">
        <f>SUM(H16:H22)</f>
        <v>228732200</v>
      </c>
      <c r="I23" s="85"/>
      <c r="J23" s="93">
        <f>SUM(J16:J22)</f>
        <v>0</v>
      </c>
      <c r="K23" s="85"/>
      <c r="L23" s="93">
        <f>SUM(L16:L22)</f>
        <v>1175732</v>
      </c>
      <c r="M23" s="85"/>
      <c r="N23" s="93">
        <f>SUM(N16:N22)</f>
        <v>9960000</v>
      </c>
      <c r="O23" s="85"/>
      <c r="P23" s="93">
        <f>SUM(P16:P22)</f>
        <v>33772012</v>
      </c>
      <c r="Q23" s="85"/>
      <c r="R23" s="93">
        <f>SUM(R16:R22)</f>
        <v>-1502</v>
      </c>
      <c r="S23" s="85"/>
      <c r="T23" s="93">
        <f>SUM(T16:T22)</f>
        <v>431638442</v>
      </c>
      <c r="U23" s="85"/>
      <c r="V23" s="93">
        <f>SUM(V16:V22)</f>
        <v>17851</v>
      </c>
      <c r="W23" s="85"/>
      <c r="X23" s="93">
        <f>SUM(T23:W23)</f>
        <v>431656293</v>
      </c>
      <c r="Y23" s="223"/>
      <c r="Z23" s="223">
        <v>158000000</v>
      </c>
      <c r="AA23" s="223"/>
      <c r="AB23" s="223">
        <v>228732200</v>
      </c>
      <c r="AC23" s="223"/>
      <c r="AD23" s="223">
        <v>0</v>
      </c>
      <c r="AE23" s="223"/>
      <c r="AF23" s="223">
        <v>1175732</v>
      </c>
      <c r="AG23" s="223"/>
      <c r="AH23" s="223">
        <v>9960000</v>
      </c>
      <c r="AI23" s="223"/>
      <c r="AJ23" s="223">
        <v>33772012</v>
      </c>
      <c r="AK23" s="223"/>
      <c r="AL23" s="223">
        <v>-1502</v>
      </c>
      <c r="AM23" s="223"/>
      <c r="AN23" s="223">
        <v>431638442</v>
      </c>
      <c r="AO23" s="223"/>
      <c r="AP23" s="223">
        <v>17851</v>
      </c>
      <c r="AQ23" s="223"/>
      <c r="AR23" s="223">
        <v>431656293</v>
      </c>
      <c r="AS23" s="223"/>
      <c r="AT23" s="233">
        <f t="shared" si="4"/>
        <v>0</v>
      </c>
      <c r="AU23" s="233">
        <f t="shared" si="5"/>
        <v>0</v>
      </c>
      <c r="AV23" s="233">
        <f t="shared" si="6"/>
        <v>0</v>
      </c>
      <c r="AW23" s="233">
        <f t="shared" si="7"/>
        <v>0</v>
      </c>
      <c r="AX23" s="233">
        <f t="shared" si="8"/>
        <v>0</v>
      </c>
      <c r="AY23" s="233">
        <f t="shared" si="9"/>
        <v>0</v>
      </c>
      <c r="AZ23" s="233">
        <f t="shared" si="10"/>
        <v>0</v>
      </c>
      <c r="BA23" s="233">
        <f t="shared" si="11"/>
        <v>0</v>
      </c>
      <c r="BB23" s="233">
        <f t="shared" si="12"/>
        <v>0</v>
      </c>
      <c r="BC23" s="233">
        <f t="shared" si="13"/>
        <v>0</v>
      </c>
      <c r="BD23" s="233">
        <f t="shared" si="14"/>
        <v>0</v>
      </c>
      <c r="BE23" s="233">
        <f t="shared" si="15"/>
        <v>0</v>
      </c>
      <c r="BF23" s="233">
        <f t="shared" si="16"/>
        <v>0</v>
      </c>
      <c r="BG23" s="233">
        <f t="shared" si="17"/>
        <v>0</v>
      </c>
      <c r="BH23" s="233">
        <f t="shared" si="18"/>
        <v>0</v>
      </c>
      <c r="BI23" s="233">
        <f t="shared" si="19"/>
        <v>0</v>
      </c>
      <c r="BJ23" s="233">
        <f t="shared" si="20"/>
        <v>0</v>
      </c>
      <c r="BK23" s="233">
        <f t="shared" si="21"/>
        <v>0</v>
      </c>
      <c r="BL23" s="233">
        <f t="shared" si="22"/>
        <v>0</v>
      </c>
    </row>
    <row r="24" spans="1:64" ht="16.5" customHeight="1" thickTop="1">
      <c r="A24" s="131"/>
      <c r="B24" s="110"/>
      <c r="C24" s="110"/>
      <c r="D24" s="110"/>
      <c r="E24" s="110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</row>
    <row r="25" spans="1:64" ht="16.5" customHeight="1">
      <c r="A25" s="110"/>
      <c r="B25" s="110"/>
      <c r="C25" s="110"/>
      <c r="D25" s="219"/>
      <c r="E25" s="110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</row>
    <row r="26" spans="1:64" ht="16.5" customHeight="1">
      <c r="A26" s="131" t="s">
        <v>155</v>
      </c>
      <c r="B26" s="143"/>
      <c r="C26" s="110"/>
      <c r="D26" s="219"/>
      <c r="E26" s="110"/>
      <c r="F26" s="192">
        <v>158000000</v>
      </c>
      <c r="G26" s="193"/>
      <c r="H26" s="192">
        <v>228732200</v>
      </c>
      <c r="I26" s="193"/>
      <c r="J26" s="192">
        <v>3409740</v>
      </c>
      <c r="K26" s="193"/>
      <c r="L26" s="192">
        <v>1175732</v>
      </c>
      <c r="M26" s="193"/>
      <c r="N26" s="192">
        <v>11770000</v>
      </c>
      <c r="O26" s="193"/>
      <c r="P26" s="192">
        <v>68080890</v>
      </c>
      <c r="Q26" s="193"/>
      <c r="R26" s="192">
        <v>-1502</v>
      </c>
      <c r="S26" s="85"/>
      <c r="T26" s="164">
        <f>SUM(F26:S26)</f>
        <v>471167060</v>
      </c>
      <c r="U26" s="85"/>
      <c r="V26" s="192">
        <v>720963</v>
      </c>
      <c r="W26" s="85"/>
      <c r="X26" s="164">
        <f>SUM(T26:W26)</f>
        <v>471888023</v>
      </c>
      <c r="Y26" s="223"/>
      <c r="Z26" s="223">
        <v>158000000</v>
      </c>
      <c r="AA26" s="223"/>
      <c r="AB26" s="223">
        <v>228732200</v>
      </c>
      <c r="AC26" s="223"/>
      <c r="AD26" s="223">
        <v>3409740</v>
      </c>
      <c r="AE26" s="223"/>
      <c r="AF26" s="223">
        <v>1175732</v>
      </c>
      <c r="AG26" s="223"/>
      <c r="AH26" s="223">
        <v>11770000</v>
      </c>
      <c r="AI26" s="223"/>
      <c r="AJ26" s="223">
        <v>68080890</v>
      </c>
      <c r="AK26" s="223"/>
      <c r="AL26" s="223">
        <v>-1502</v>
      </c>
      <c r="AM26" s="223"/>
      <c r="AN26" s="223">
        <v>471167060</v>
      </c>
      <c r="AO26" s="223"/>
      <c r="AP26" s="223">
        <v>720963</v>
      </c>
      <c r="AQ26" s="223"/>
      <c r="AR26" s="223">
        <v>471888023</v>
      </c>
      <c r="AS26" s="223"/>
      <c r="AT26" s="233">
        <f t="shared" ref="AT26" si="25">F26-Z26</f>
        <v>0</v>
      </c>
      <c r="AU26" s="233">
        <f t="shared" ref="AU26" si="26">G26-AA26</f>
        <v>0</v>
      </c>
      <c r="AV26" s="233">
        <f t="shared" ref="AV26" si="27">H26-AB26</f>
        <v>0</v>
      </c>
      <c r="AW26" s="233">
        <f t="shared" ref="AW26" si="28">I26-AC26</f>
        <v>0</v>
      </c>
      <c r="AX26" s="233">
        <f t="shared" ref="AX26" si="29">J26-AD26</f>
        <v>0</v>
      </c>
      <c r="AY26" s="233">
        <f t="shared" ref="AY26" si="30">K26-AE26</f>
        <v>0</v>
      </c>
      <c r="AZ26" s="233">
        <f t="shared" ref="AZ26" si="31">L26-AF26</f>
        <v>0</v>
      </c>
      <c r="BA26" s="233">
        <f t="shared" ref="BA26" si="32">M26-AG26</f>
        <v>0</v>
      </c>
      <c r="BB26" s="233">
        <f t="shared" ref="BB26" si="33">N26-AH26</f>
        <v>0</v>
      </c>
      <c r="BC26" s="233">
        <f t="shared" ref="BC26" si="34">O26-AI26</f>
        <v>0</v>
      </c>
      <c r="BD26" s="233">
        <f t="shared" ref="BD26" si="35">P26-AJ26</f>
        <v>0</v>
      </c>
      <c r="BE26" s="233">
        <f t="shared" ref="BE26" si="36">Q26-AK26</f>
        <v>0</v>
      </c>
      <c r="BF26" s="233">
        <f t="shared" ref="BF26" si="37">R26-AL26</f>
        <v>0</v>
      </c>
      <c r="BG26" s="233">
        <f t="shared" ref="BG26" si="38">S26-AM26</f>
        <v>0</v>
      </c>
      <c r="BH26" s="233">
        <f t="shared" ref="BH26" si="39">T26-AN26</f>
        <v>0</v>
      </c>
      <c r="BI26" s="233">
        <f t="shared" ref="BI26" si="40">U26-AO26</f>
        <v>0</v>
      </c>
      <c r="BJ26" s="233">
        <f t="shared" ref="BJ26" si="41">V26-AP26</f>
        <v>0</v>
      </c>
      <c r="BK26" s="233">
        <f t="shared" ref="BK26" si="42">W26-AQ26</f>
        <v>0</v>
      </c>
      <c r="BL26" s="233">
        <f t="shared" ref="BL26" si="43">X26-AR26</f>
        <v>0</v>
      </c>
    </row>
    <row r="27" spans="1:64" ht="6" customHeight="1">
      <c r="A27" s="110"/>
      <c r="B27" s="110"/>
      <c r="C27" s="110"/>
      <c r="D27" s="110"/>
      <c r="E27" s="110"/>
      <c r="F27" s="164"/>
      <c r="G27" s="85"/>
      <c r="H27" s="164"/>
      <c r="I27" s="85"/>
      <c r="J27" s="164"/>
      <c r="K27" s="85"/>
      <c r="L27" s="164"/>
      <c r="M27" s="85"/>
      <c r="N27" s="164"/>
      <c r="O27" s="85"/>
      <c r="P27" s="164"/>
      <c r="Q27" s="85"/>
      <c r="R27" s="164"/>
      <c r="S27" s="85"/>
      <c r="T27" s="164"/>
      <c r="U27" s="85"/>
      <c r="V27" s="164"/>
      <c r="W27" s="85"/>
      <c r="X27" s="164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33">
        <f t="shared" ref="AT27:AT35" si="44">F27-Z27</f>
        <v>0</v>
      </c>
      <c r="AU27" s="233">
        <f t="shared" ref="AU27:AU35" si="45">G27-AA27</f>
        <v>0</v>
      </c>
      <c r="AV27" s="233">
        <f t="shared" ref="AV27:AV35" si="46">H27-AB27</f>
        <v>0</v>
      </c>
      <c r="AW27" s="233">
        <f t="shared" ref="AW27:AW35" si="47">I27-AC27</f>
        <v>0</v>
      </c>
      <c r="AX27" s="233">
        <f t="shared" ref="AX27:AX35" si="48">J27-AD27</f>
        <v>0</v>
      </c>
      <c r="AY27" s="233">
        <f t="shared" ref="AY27:AY35" si="49">K27-AE27</f>
        <v>0</v>
      </c>
      <c r="AZ27" s="233">
        <f t="shared" ref="AZ27:AZ35" si="50">L27-AF27</f>
        <v>0</v>
      </c>
      <c r="BA27" s="233">
        <f t="shared" ref="BA27:BA35" si="51">M27-AG27</f>
        <v>0</v>
      </c>
      <c r="BB27" s="233">
        <f t="shared" ref="BB27:BB35" si="52">N27-AH27</f>
        <v>0</v>
      </c>
      <c r="BC27" s="233">
        <f t="shared" ref="BC27:BC35" si="53">O27-AI27</f>
        <v>0</v>
      </c>
      <c r="BD27" s="233">
        <f t="shared" ref="BD27:BD35" si="54">P27-AJ27</f>
        <v>0</v>
      </c>
      <c r="BE27" s="233">
        <f t="shared" ref="BE27:BE35" si="55">Q27-AK27</f>
        <v>0</v>
      </c>
      <c r="BF27" s="233">
        <f t="shared" ref="BF27:BF35" si="56">R27-AL27</f>
        <v>0</v>
      </c>
      <c r="BG27" s="233">
        <f t="shared" ref="BG27:BG35" si="57">S27-AM27</f>
        <v>0</v>
      </c>
      <c r="BH27" s="233">
        <f t="shared" ref="BH27:BH35" si="58">T27-AN27</f>
        <v>0</v>
      </c>
      <c r="BI27" s="233">
        <f t="shared" ref="BI27:BI35" si="59">U27-AO27</f>
        <v>0</v>
      </c>
      <c r="BJ27" s="233">
        <f t="shared" ref="BJ27:BJ35" si="60">V27-AP27</f>
        <v>0</v>
      </c>
      <c r="BK27" s="233">
        <f t="shared" ref="BK27:BK35" si="61">W27-AQ27</f>
        <v>0</v>
      </c>
      <c r="BL27" s="233">
        <f t="shared" ref="BL27:BL35" si="62">X27-AR27</f>
        <v>0</v>
      </c>
    </row>
    <row r="28" spans="1:64" ht="16.5" customHeight="1">
      <c r="A28" s="131" t="s">
        <v>151</v>
      </c>
      <c r="B28" s="110"/>
      <c r="C28" s="110"/>
      <c r="D28" s="219"/>
      <c r="E28" s="110"/>
      <c r="F28" s="164"/>
      <c r="G28" s="85"/>
      <c r="H28" s="164"/>
      <c r="I28" s="85"/>
      <c r="J28" s="164"/>
      <c r="K28" s="85"/>
      <c r="L28" s="164"/>
      <c r="M28" s="85"/>
      <c r="N28" s="164"/>
      <c r="O28" s="85"/>
      <c r="P28" s="164"/>
      <c r="Q28" s="85"/>
      <c r="R28" s="164"/>
      <c r="S28" s="85"/>
      <c r="T28" s="164"/>
      <c r="U28" s="85"/>
      <c r="V28" s="164"/>
      <c r="W28" s="85"/>
      <c r="X28" s="164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33">
        <f t="shared" si="44"/>
        <v>0</v>
      </c>
      <c r="AU28" s="233">
        <f t="shared" si="45"/>
        <v>0</v>
      </c>
      <c r="AV28" s="233">
        <f t="shared" si="46"/>
        <v>0</v>
      </c>
      <c r="AW28" s="233">
        <f t="shared" si="47"/>
        <v>0</v>
      </c>
      <c r="AX28" s="233">
        <f t="shared" si="48"/>
        <v>0</v>
      </c>
      <c r="AY28" s="233">
        <f t="shared" si="49"/>
        <v>0</v>
      </c>
      <c r="AZ28" s="233">
        <f t="shared" si="50"/>
        <v>0</v>
      </c>
      <c r="BA28" s="233">
        <f t="shared" si="51"/>
        <v>0</v>
      </c>
      <c r="BB28" s="233">
        <f t="shared" si="52"/>
        <v>0</v>
      </c>
      <c r="BC28" s="233">
        <f t="shared" si="53"/>
        <v>0</v>
      </c>
      <c r="BD28" s="233">
        <f t="shared" si="54"/>
        <v>0</v>
      </c>
      <c r="BE28" s="233">
        <f t="shared" si="55"/>
        <v>0</v>
      </c>
      <c r="BF28" s="233">
        <f t="shared" si="56"/>
        <v>0</v>
      </c>
      <c r="BG28" s="233">
        <f t="shared" si="57"/>
        <v>0</v>
      </c>
      <c r="BH28" s="233">
        <f t="shared" si="58"/>
        <v>0</v>
      </c>
      <c r="BI28" s="233">
        <f t="shared" si="59"/>
        <v>0</v>
      </c>
      <c r="BJ28" s="233">
        <f t="shared" si="60"/>
        <v>0</v>
      </c>
      <c r="BK28" s="233">
        <f t="shared" si="61"/>
        <v>0</v>
      </c>
      <c r="BL28" s="233">
        <f t="shared" si="62"/>
        <v>0</v>
      </c>
    </row>
    <row r="29" spans="1:64" ht="16.5" customHeight="1">
      <c r="A29" s="110" t="s">
        <v>156</v>
      </c>
      <c r="B29" s="110"/>
      <c r="C29" s="110"/>
      <c r="D29" s="219">
        <v>14</v>
      </c>
      <c r="E29" s="110"/>
      <c r="F29" s="164">
        <v>473575</v>
      </c>
      <c r="G29" s="85"/>
      <c r="H29" s="164">
        <v>2936165</v>
      </c>
      <c r="I29" s="85"/>
      <c r="J29" s="164">
        <v>-3409740</v>
      </c>
      <c r="K29" s="85"/>
      <c r="L29" s="164">
        <v>0</v>
      </c>
      <c r="M29" s="85"/>
      <c r="N29" s="164">
        <v>0</v>
      </c>
      <c r="O29" s="85"/>
      <c r="P29" s="164">
        <v>0</v>
      </c>
      <c r="Q29" s="85"/>
      <c r="R29" s="164">
        <v>0</v>
      </c>
      <c r="S29" s="85"/>
      <c r="T29" s="164">
        <f>SUM(F29:S29)</f>
        <v>0</v>
      </c>
      <c r="U29" s="85"/>
      <c r="V29" s="164">
        <v>0</v>
      </c>
      <c r="W29" s="85"/>
      <c r="X29" s="164">
        <f>SUM(T29:V29)</f>
        <v>0</v>
      </c>
      <c r="Y29" s="223"/>
      <c r="Z29" s="223">
        <v>473575</v>
      </c>
      <c r="AA29" s="223"/>
      <c r="AB29" s="223">
        <v>2936165</v>
      </c>
      <c r="AC29" s="223"/>
      <c r="AD29" s="223">
        <v>-3409740</v>
      </c>
      <c r="AE29" s="223"/>
      <c r="AF29" s="223"/>
      <c r="AG29" s="223"/>
      <c r="AH29" s="223"/>
      <c r="AI29" s="223"/>
      <c r="AJ29" s="223"/>
      <c r="AK29" s="223"/>
      <c r="AL29" s="223"/>
      <c r="AM29" s="223"/>
      <c r="AN29" s="223">
        <v>0</v>
      </c>
      <c r="AO29" s="223"/>
      <c r="AP29" s="223">
        <v>0</v>
      </c>
      <c r="AQ29" s="223"/>
      <c r="AR29" s="223">
        <v>0</v>
      </c>
      <c r="AS29" s="223"/>
      <c r="AT29" s="233">
        <f t="shared" si="44"/>
        <v>0</v>
      </c>
      <c r="AU29" s="233">
        <f t="shared" si="45"/>
        <v>0</v>
      </c>
      <c r="AV29" s="233">
        <f t="shared" si="46"/>
        <v>0</v>
      </c>
      <c r="AW29" s="233">
        <f t="shared" si="47"/>
        <v>0</v>
      </c>
      <c r="AX29" s="233">
        <f t="shared" si="48"/>
        <v>0</v>
      </c>
      <c r="AY29" s="233">
        <f t="shared" si="49"/>
        <v>0</v>
      </c>
      <c r="AZ29" s="233">
        <f t="shared" si="50"/>
        <v>0</v>
      </c>
      <c r="BA29" s="233">
        <f t="shared" si="51"/>
        <v>0</v>
      </c>
      <c r="BB29" s="233">
        <f t="shared" si="52"/>
        <v>0</v>
      </c>
      <c r="BC29" s="233">
        <f t="shared" si="53"/>
        <v>0</v>
      </c>
      <c r="BD29" s="233">
        <f t="shared" si="54"/>
        <v>0</v>
      </c>
      <c r="BE29" s="233">
        <f t="shared" si="55"/>
        <v>0</v>
      </c>
      <c r="BF29" s="233">
        <f t="shared" si="56"/>
        <v>0</v>
      </c>
      <c r="BG29" s="233">
        <f t="shared" si="57"/>
        <v>0</v>
      </c>
      <c r="BH29" s="233">
        <f t="shared" si="58"/>
        <v>0</v>
      </c>
      <c r="BI29" s="233">
        <f t="shared" si="59"/>
        <v>0</v>
      </c>
      <c r="BJ29" s="233">
        <f t="shared" si="60"/>
        <v>0</v>
      </c>
      <c r="BK29" s="233">
        <f t="shared" si="61"/>
        <v>0</v>
      </c>
      <c r="BL29" s="233">
        <f t="shared" si="62"/>
        <v>0</v>
      </c>
    </row>
    <row r="30" spans="1:64" ht="16.5" customHeight="1">
      <c r="A30" s="110" t="s">
        <v>74</v>
      </c>
      <c r="B30" s="110"/>
      <c r="C30" s="110"/>
      <c r="D30" s="219"/>
      <c r="E30" s="110"/>
      <c r="F30" s="164">
        <v>0</v>
      </c>
      <c r="G30" s="85"/>
      <c r="H30" s="164">
        <v>0</v>
      </c>
      <c r="I30" s="85"/>
      <c r="J30" s="164">
        <v>105733360</v>
      </c>
      <c r="K30" s="85"/>
      <c r="L30" s="164">
        <v>0</v>
      </c>
      <c r="M30" s="85"/>
      <c r="N30" s="164">
        <v>0</v>
      </c>
      <c r="O30" s="85"/>
      <c r="P30" s="164">
        <v>0</v>
      </c>
      <c r="Q30" s="85"/>
      <c r="R30" s="164">
        <v>0</v>
      </c>
      <c r="S30" s="85"/>
      <c r="T30" s="164">
        <f t="shared" ref="T30:T32" si="63">SUM(F30:S30)</f>
        <v>105733360</v>
      </c>
      <c r="U30" s="85"/>
      <c r="V30" s="164">
        <v>0</v>
      </c>
      <c r="W30" s="85"/>
      <c r="X30" s="164">
        <f t="shared" ref="X30:X32" si="64">SUM(T30:V30)</f>
        <v>105733360</v>
      </c>
      <c r="Y30" s="223"/>
      <c r="Z30" s="223"/>
      <c r="AA30" s="223"/>
      <c r="AB30" s="223"/>
      <c r="AC30" s="223"/>
      <c r="AD30" s="223">
        <v>105733360</v>
      </c>
      <c r="AE30" s="223"/>
      <c r="AF30" s="223"/>
      <c r="AG30" s="223"/>
      <c r="AH30" s="223"/>
      <c r="AI30" s="223"/>
      <c r="AJ30" s="223"/>
      <c r="AK30" s="223"/>
      <c r="AL30" s="223">
        <v>0</v>
      </c>
      <c r="AM30" s="223"/>
      <c r="AN30" s="223">
        <v>105733360</v>
      </c>
      <c r="AO30" s="223"/>
      <c r="AP30" s="223">
        <v>0</v>
      </c>
      <c r="AQ30" s="223"/>
      <c r="AR30" s="223">
        <v>105733360</v>
      </c>
      <c r="AS30" s="223"/>
      <c r="AT30" s="233">
        <f t="shared" si="44"/>
        <v>0</v>
      </c>
      <c r="AU30" s="233">
        <f t="shared" si="45"/>
        <v>0</v>
      </c>
      <c r="AV30" s="233">
        <f t="shared" si="46"/>
        <v>0</v>
      </c>
      <c r="AW30" s="233">
        <f t="shared" si="47"/>
        <v>0</v>
      </c>
      <c r="AX30" s="233">
        <f t="shared" si="48"/>
        <v>0</v>
      </c>
      <c r="AY30" s="233">
        <f t="shared" si="49"/>
        <v>0</v>
      </c>
      <c r="AZ30" s="233">
        <f t="shared" si="50"/>
        <v>0</v>
      </c>
      <c r="BA30" s="233">
        <f t="shared" si="51"/>
        <v>0</v>
      </c>
      <c r="BB30" s="233">
        <f t="shared" si="52"/>
        <v>0</v>
      </c>
      <c r="BC30" s="233">
        <f t="shared" si="53"/>
        <v>0</v>
      </c>
      <c r="BD30" s="233">
        <f t="shared" si="54"/>
        <v>0</v>
      </c>
      <c r="BE30" s="233">
        <f t="shared" si="55"/>
        <v>0</v>
      </c>
      <c r="BF30" s="233">
        <f t="shared" si="56"/>
        <v>0</v>
      </c>
      <c r="BG30" s="233">
        <f t="shared" si="57"/>
        <v>0</v>
      </c>
      <c r="BH30" s="233">
        <f t="shared" si="58"/>
        <v>0</v>
      </c>
      <c r="BI30" s="233">
        <f t="shared" si="59"/>
        <v>0</v>
      </c>
      <c r="BJ30" s="233">
        <f t="shared" si="60"/>
        <v>0</v>
      </c>
      <c r="BK30" s="233">
        <f t="shared" si="61"/>
        <v>0</v>
      </c>
      <c r="BL30" s="233">
        <f t="shared" si="62"/>
        <v>0</v>
      </c>
    </row>
    <row r="31" spans="1:64" ht="16.5" customHeight="1">
      <c r="A31" s="110" t="s">
        <v>152</v>
      </c>
      <c r="B31" s="110"/>
      <c r="C31" s="110"/>
      <c r="D31" s="219">
        <v>16</v>
      </c>
      <c r="E31" s="110"/>
      <c r="F31" s="164">
        <v>0</v>
      </c>
      <c r="G31" s="85"/>
      <c r="H31" s="164">
        <v>0</v>
      </c>
      <c r="I31" s="85"/>
      <c r="J31" s="164">
        <v>0</v>
      </c>
      <c r="K31" s="85"/>
      <c r="L31" s="164">
        <v>0</v>
      </c>
      <c r="M31" s="85"/>
      <c r="N31" s="164">
        <v>0</v>
      </c>
      <c r="O31" s="85"/>
      <c r="P31" s="164">
        <v>-38028414</v>
      </c>
      <c r="Q31" s="85"/>
      <c r="R31" s="164">
        <v>0</v>
      </c>
      <c r="S31" s="85"/>
      <c r="T31" s="164">
        <f>SUM(F31:S31)</f>
        <v>-38028414</v>
      </c>
      <c r="U31" s="85"/>
      <c r="V31" s="164">
        <v>0</v>
      </c>
      <c r="W31" s="85"/>
      <c r="X31" s="164">
        <f t="shared" ref="X31" si="65">SUM(T31:V31)</f>
        <v>-38028414</v>
      </c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>
        <v>-38028414</v>
      </c>
      <c r="AK31" s="223"/>
      <c r="AL31" s="223"/>
      <c r="AM31" s="223"/>
      <c r="AN31" s="223">
        <v>-38028414</v>
      </c>
      <c r="AO31" s="223"/>
      <c r="AP31" s="223">
        <v>0</v>
      </c>
      <c r="AQ31" s="223"/>
      <c r="AR31" s="223">
        <v>-38028414</v>
      </c>
      <c r="AS31" s="223"/>
      <c r="AT31" s="233">
        <f t="shared" si="44"/>
        <v>0</v>
      </c>
      <c r="AU31" s="233">
        <f t="shared" si="45"/>
        <v>0</v>
      </c>
      <c r="AV31" s="233">
        <f t="shared" si="46"/>
        <v>0</v>
      </c>
      <c r="AW31" s="233">
        <f t="shared" si="47"/>
        <v>0</v>
      </c>
      <c r="AX31" s="233">
        <f t="shared" si="48"/>
        <v>0</v>
      </c>
      <c r="AY31" s="233">
        <f t="shared" si="49"/>
        <v>0</v>
      </c>
      <c r="AZ31" s="233">
        <f t="shared" si="50"/>
        <v>0</v>
      </c>
      <c r="BA31" s="233">
        <f t="shared" si="51"/>
        <v>0</v>
      </c>
      <c r="BB31" s="233">
        <f t="shared" si="52"/>
        <v>0</v>
      </c>
      <c r="BC31" s="233">
        <f t="shared" si="53"/>
        <v>0</v>
      </c>
      <c r="BD31" s="233">
        <f t="shared" si="54"/>
        <v>0</v>
      </c>
      <c r="BE31" s="233">
        <f t="shared" si="55"/>
        <v>0</v>
      </c>
      <c r="BF31" s="233">
        <f t="shared" si="56"/>
        <v>0</v>
      </c>
      <c r="BG31" s="233">
        <f t="shared" si="57"/>
        <v>0</v>
      </c>
      <c r="BH31" s="233">
        <f t="shared" si="58"/>
        <v>0</v>
      </c>
      <c r="BI31" s="233">
        <f t="shared" si="59"/>
        <v>0</v>
      </c>
      <c r="BJ31" s="233">
        <f t="shared" si="60"/>
        <v>0</v>
      </c>
      <c r="BK31" s="233">
        <f t="shared" si="61"/>
        <v>0</v>
      </c>
      <c r="BL31" s="233">
        <f t="shared" si="62"/>
        <v>0</v>
      </c>
    </row>
    <row r="32" spans="1:64" ht="16.5" customHeight="1">
      <c r="A32" s="110" t="s">
        <v>153</v>
      </c>
      <c r="B32" s="110"/>
      <c r="C32" s="110"/>
      <c r="D32" s="219">
        <v>15</v>
      </c>
      <c r="E32" s="110"/>
      <c r="F32" s="164">
        <v>0</v>
      </c>
      <c r="G32" s="85"/>
      <c r="H32" s="164">
        <v>0</v>
      </c>
      <c r="I32" s="85"/>
      <c r="J32" s="164">
        <v>0</v>
      </c>
      <c r="K32" s="85"/>
      <c r="L32" s="164">
        <v>0</v>
      </c>
      <c r="M32" s="85"/>
      <c r="N32" s="164">
        <v>320000</v>
      </c>
      <c r="O32" s="85"/>
      <c r="P32" s="164">
        <v>-320000</v>
      </c>
      <c r="Q32" s="85"/>
      <c r="R32" s="164">
        <v>0</v>
      </c>
      <c r="S32" s="85"/>
      <c r="T32" s="164">
        <f t="shared" si="63"/>
        <v>0</v>
      </c>
      <c r="U32" s="85"/>
      <c r="V32" s="164">
        <v>0</v>
      </c>
      <c r="W32" s="85"/>
      <c r="X32" s="164">
        <f t="shared" si="64"/>
        <v>0</v>
      </c>
      <c r="Y32" s="223"/>
      <c r="Z32" s="223"/>
      <c r="AA32" s="223"/>
      <c r="AB32" s="223"/>
      <c r="AC32" s="223"/>
      <c r="AD32" s="223"/>
      <c r="AE32" s="223"/>
      <c r="AF32" s="223"/>
      <c r="AG32" s="223"/>
      <c r="AH32" s="223">
        <v>320000</v>
      </c>
      <c r="AI32" s="223"/>
      <c r="AJ32" s="223">
        <v>-320000</v>
      </c>
      <c r="AK32" s="223"/>
      <c r="AL32" s="223"/>
      <c r="AM32" s="223"/>
      <c r="AN32" s="223">
        <v>0</v>
      </c>
      <c r="AO32" s="223"/>
      <c r="AP32" s="223">
        <v>0</v>
      </c>
      <c r="AQ32" s="223"/>
      <c r="AR32" s="223">
        <v>0</v>
      </c>
      <c r="AS32" s="223"/>
      <c r="AT32" s="233">
        <f t="shared" si="44"/>
        <v>0</v>
      </c>
      <c r="AU32" s="233">
        <f t="shared" si="45"/>
        <v>0</v>
      </c>
      <c r="AV32" s="233">
        <f t="shared" si="46"/>
        <v>0</v>
      </c>
      <c r="AW32" s="233">
        <f t="shared" si="47"/>
        <v>0</v>
      </c>
      <c r="AX32" s="233">
        <f t="shared" si="48"/>
        <v>0</v>
      </c>
      <c r="AY32" s="233">
        <f t="shared" si="49"/>
        <v>0</v>
      </c>
      <c r="AZ32" s="233">
        <f t="shared" si="50"/>
        <v>0</v>
      </c>
      <c r="BA32" s="233">
        <f t="shared" si="51"/>
        <v>0</v>
      </c>
      <c r="BB32" s="233">
        <f t="shared" si="52"/>
        <v>0</v>
      </c>
      <c r="BC32" s="233">
        <f t="shared" si="53"/>
        <v>0</v>
      </c>
      <c r="BD32" s="233">
        <f t="shared" si="54"/>
        <v>0</v>
      </c>
      <c r="BE32" s="233">
        <f t="shared" si="55"/>
        <v>0</v>
      </c>
      <c r="BF32" s="233">
        <f t="shared" si="56"/>
        <v>0</v>
      </c>
      <c r="BG32" s="233">
        <f t="shared" si="57"/>
        <v>0</v>
      </c>
      <c r="BH32" s="233">
        <f t="shared" si="58"/>
        <v>0</v>
      </c>
      <c r="BI32" s="233">
        <f t="shared" si="59"/>
        <v>0</v>
      </c>
      <c r="BJ32" s="233">
        <f t="shared" si="60"/>
        <v>0</v>
      </c>
      <c r="BK32" s="233">
        <f t="shared" si="61"/>
        <v>0</v>
      </c>
      <c r="BL32" s="233">
        <f t="shared" si="62"/>
        <v>0</v>
      </c>
    </row>
    <row r="33" spans="1:64" ht="16.5" customHeight="1">
      <c r="A33" s="110" t="s">
        <v>108</v>
      </c>
      <c r="B33" s="110"/>
      <c r="C33" s="110"/>
      <c r="D33" s="219"/>
      <c r="E33" s="110"/>
      <c r="F33" s="171">
        <v>0</v>
      </c>
      <c r="G33" s="104"/>
      <c r="H33" s="171">
        <v>0</v>
      </c>
      <c r="I33" s="104"/>
      <c r="J33" s="168">
        <v>0</v>
      </c>
      <c r="K33" s="104"/>
      <c r="L33" s="171">
        <v>0</v>
      </c>
      <c r="M33" s="104"/>
      <c r="N33" s="168">
        <v>0</v>
      </c>
      <c r="O33" s="104"/>
      <c r="P33" s="168">
        <v>3838144</v>
      </c>
      <c r="Q33" s="85"/>
      <c r="R33" s="171">
        <v>0</v>
      </c>
      <c r="S33" s="85"/>
      <c r="T33" s="168">
        <f>SUM(F33:S33)</f>
        <v>3838144</v>
      </c>
      <c r="U33" s="85"/>
      <c r="V33" s="171">
        <v>-512019</v>
      </c>
      <c r="W33" s="85"/>
      <c r="X33" s="168">
        <f>SUM(T33:W33)</f>
        <v>3326125</v>
      </c>
      <c r="Y33" s="223"/>
      <c r="Z33" s="223">
        <v>0</v>
      </c>
      <c r="AA33" s="223"/>
      <c r="AB33" s="223">
        <v>0</v>
      </c>
      <c r="AC33" s="223"/>
      <c r="AD33" s="223">
        <v>0</v>
      </c>
      <c r="AE33" s="223"/>
      <c r="AF33" s="223">
        <v>0</v>
      </c>
      <c r="AG33" s="223"/>
      <c r="AH33" s="223">
        <v>0</v>
      </c>
      <c r="AI33" s="223"/>
      <c r="AJ33" s="223">
        <v>3838144</v>
      </c>
      <c r="AK33" s="223"/>
      <c r="AL33" s="223">
        <v>0</v>
      </c>
      <c r="AM33" s="223"/>
      <c r="AN33" s="223">
        <v>3838144</v>
      </c>
      <c r="AO33" s="223"/>
      <c r="AP33" s="223">
        <v>-512019</v>
      </c>
      <c r="AQ33" s="223"/>
      <c r="AR33" s="223">
        <v>3326125</v>
      </c>
      <c r="AS33" s="223"/>
      <c r="AT33" s="233">
        <f t="shared" si="44"/>
        <v>0</v>
      </c>
      <c r="AU33" s="233">
        <f t="shared" si="45"/>
        <v>0</v>
      </c>
      <c r="AV33" s="233">
        <f t="shared" si="46"/>
        <v>0</v>
      </c>
      <c r="AW33" s="233">
        <f t="shared" si="47"/>
        <v>0</v>
      </c>
      <c r="AX33" s="233">
        <f t="shared" si="48"/>
        <v>0</v>
      </c>
      <c r="AY33" s="233">
        <f t="shared" si="49"/>
        <v>0</v>
      </c>
      <c r="AZ33" s="233">
        <f t="shared" si="50"/>
        <v>0</v>
      </c>
      <c r="BA33" s="233">
        <f t="shared" si="51"/>
        <v>0</v>
      </c>
      <c r="BB33" s="233">
        <f t="shared" si="52"/>
        <v>0</v>
      </c>
      <c r="BC33" s="233">
        <f t="shared" si="53"/>
        <v>0</v>
      </c>
      <c r="BD33" s="233">
        <f t="shared" si="54"/>
        <v>0</v>
      </c>
      <c r="BE33" s="233">
        <f t="shared" si="55"/>
        <v>0</v>
      </c>
      <c r="BF33" s="233">
        <f t="shared" si="56"/>
        <v>0</v>
      </c>
      <c r="BG33" s="233">
        <f t="shared" si="57"/>
        <v>0</v>
      </c>
      <c r="BH33" s="233">
        <f t="shared" si="58"/>
        <v>0</v>
      </c>
      <c r="BI33" s="233">
        <f t="shared" si="59"/>
        <v>0</v>
      </c>
      <c r="BJ33" s="233">
        <f t="shared" si="60"/>
        <v>0</v>
      </c>
      <c r="BK33" s="233">
        <f t="shared" si="61"/>
        <v>0</v>
      </c>
      <c r="BL33" s="233">
        <f t="shared" si="62"/>
        <v>0</v>
      </c>
    </row>
    <row r="34" spans="1:64" ht="16.5" customHeight="1">
      <c r="A34" s="110"/>
      <c r="B34" s="110"/>
      <c r="C34" s="110"/>
      <c r="D34" s="110"/>
      <c r="E34" s="110"/>
      <c r="F34" s="164"/>
      <c r="G34" s="85"/>
      <c r="H34" s="164"/>
      <c r="I34" s="85"/>
      <c r="J34" s="164"/>
      <c r="K34" s="85"/>
      <c r="L34" s="164"/>
      <c r="M34" s="85"/>
      <c r="N34" s="164"/>
      <c r="O34" s="85"/>
      <c r="P34" s="164"/>
      <c r="Q34" s="85"/>
      <c r="R34" s="164"/>
      <c r="S34" s="85"/>
      <c r="T34" s="164"/>
      <c r="U34" s="85"/>
      <c r="V34" s="164"/>
      <c r="W34" s="85"/>
      <c r="X34" s="164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>
        <v>0</v>
      </c>
      <c r="AM34" s="223"/>
      <c r="AN34" s="223">
        <v>0</v>
      </c>
      <c r="AO34" s="223"/>
      <c r="AP34" s="223">
        <v>0</v>
      </c>
      <c r="AQ34" s="223"/>
      <c r="AR34" s="223">
        <v>0</v>
      </c>
      <c r="AS34" s="223"/>
      <c r="AT34" s="233">
        <f t="shared" si="44"/>
        <v>0</v>
      </c>
      <c r="AU34" s="233">
        <f t="shared" si="45"/>
        <v>0</v>
      </c>
      <c r="AV34" s="233">
        <f t="shared" si="46"/>
        <v>0</v>
      </c>
      <c r="AW34" s="233">
        <f t="shared" si="47"/>
        <v>0</v>
      </c>
      <c r="AX34" s="233">
        <f t="shared" si="48"/>
        <v>0</v>
      </c>
      <c r="AY34" s="233">
        <f t="shared" si="49"/>
        <v>0</v>
      </c>
      <c r="AZ34" s="233">
        <f t="shared" si="50"/>
        <v>0</v>
      </c>
      <c r="BA34" s="233">
        <f t="shared" si="51"/>
        <v>0</v>
      </c>
      <c r="BB34" s="233">
        <f t="shared" si="52"/>
        <v>0</v>
      </c>
      <c r="BC34" s="233">
        <f t="shared" si="53"/>
        <v>0</v>
      </c>
      <c r="BD34" s="233">
        <f t="shared" si="54"/>
        <v>0</v>
      </c>
      <c r="BE34" s="233">
        <f t="shared" si="55"/>
        <v>0</v>
      </c>
      <c r="BF34" s="233">
        <f t="shared" si="56"/>
        <v>0</v>
      </c>
      <c r="BG34" s="233">
        <f t="shared" si="57"/>
        <v>0</v>
      </c>
      <c r="BH34" s="233">
        <f t="shared" si="58"/>
        <v>0</v>
      </c>
      <c r="BI34" s="233">
        <f t="shared" si="59"/>
        <v>0</v>
      </c>
      <c r="BJ34" s="233">
        <f t="shared" si="60"/>
        <v>0</v>
      </c>
      <c r="BK34" s="233">
        <f t="shared" si="61"/>
        <v>0</v>
      </c>
      <c r="BL34" s="233">
        <f t="shared" si="62"/>
        <v>0</v>
      </c>
    </row>
    <row r="35" spans="1:64" ht="16.5" customHeight="1" thickBot="1">
      <c r="A35" s="134" t="s">
        <v>157</v>
      </c>
      <c r="B35" s="110"/>
      <c r="C35" s="110"/>
      <c r="D35" s="110"/>
      <c r="E35" s="110"/>
      <c r="F35" s="172">
        <f>SUM(F26:F34)</f>
        <v>158473575</v>
      </c>
      <c r="G35" s="85"/>
      <c r="H35" s="172">
        <f>SUM(H26:H34)</f>
        <v>231668365</v>
      </c>
      <c r="I35" s="85"/>
      <c r="J35" s="172">
        <f>SUM(J26:J34)</f>
        <v>105733360</v>
      </c>
      <c r="K35" s="85"/>
      <c r="L35" s="172">
        <f>SUM(L26:L34)</f>
        <v>1175732</v>
      </c>
      <c r="M35" s="85"/>
      <c r="N35" s="172">
        <f>SUM(N26:N34)</f>
        <v>12090000</v>
      </c>
      <c r="O35" s="85"/>
      <c r="P35" s="172">
        <f>SUM(P26:P34)</f>
        <v>33570620</v>
      </c>
      <c r="Q35" s="85"/>
      <c r="R35" s="172">
        <f>SUM(R26:R34)</f>
        <v>-1502</v>
      </c>
      <c r="S35" s="85"/>
      <c r="T35" s="172">
        <f>SUM(T26:T34)</f>
        <v>542710150</v>
      </c>
      <c r="U35" s="85"/>
      <c r="V35" s="172">
        <f>SUM(V26:V34)</f>
        <v>208944</v>
      </c>
      <c r="W35" s="85"/>
      <c r="X35" s="172">
        <f>SUM(T35:W35)</f>
        <v>542919094</v>
      </c>
      <c r="Y35" s="223"/>
      <c r="Z35" s="223">
        <v>158473575</v>
      </c>
      <c r="AA35" s="223"/>
      <c r="AB35" s="223">
        <v>231668365</v>
      </c>
      <c r="AC35" s="223"/>
      <c r="AD35" s="223">
        <v>105733360</v>
      </c>
      <c r="AE35" s="223"/>
      <c r="AF35" s="223">
        <v>1175732</v>
      </c>
      <c r="AG35" s="223"/>
      <c r="AH35" s="223">
        <v>12090000</v>
      </c>
      <c r="AI35" s="223"/>
      <c r="AJ35" s="223">
        <v>33570620</v>
      </c>
      <c r="AK35" s="223"/>
      <c r="AL35" s="223">
        <v>-1502</v>
      </c>
      <c r="AM35" s="223"/>
      <c r="AN35" s="223">
        <v>542710150</v>
      </c>
      <c r="AO35" s="223"/>
      <c r="AP35" s="223">
        <v>208944</v>
      </c>
      <c r="AQ35" s="223"/>
      <c r="AR35" s="223">
        <v>542919094</v>
      </c>
      <c r="AS35" s="223"/>
      <c r="AT35" s="233">
        <f t="shared" si="44"/>
        <v>0</v>
      </c>
      <c r="AU35" s="233">
        <f t="shared" si="45"/>
        <v>0</v>
      </c>
      <c r="AV35" s="233">
        <f t="shared" si="46"/>
        <v>0</v>
      </c>
      <c r="AW35" s="233">
        <f t="shared" si="47"/>
        <v>0</v>
      </c>
      <c r="AX35" s="233">
        <f t="shared" si="48"/>
        <v>0</v>
      </c>
      <c r="AY35" s="233">
        <f t="shared" si="49"/>
        <v>0</v>
      </c>
      <c r="AZ35" s="233">
        <f t="shared" si="50"/>
        <v>0</v>
      </c>
      <c r="BA35" s="233">
        <f t="shared" si="51"/>
        <v>0</v>
      </c>
      <c r="BB35" s="233">
        <f t="shared" si="52"/>
        <v>0</v>
      </c>
      <c r="BC35" s="233">
        <f t="shared" si="53"/>
        <v>0</v>
      </c>
      <c r="BD35" s="233">
        <f t="shared" si="54"/>
        <v>0</v>
      </c>
      <c r="BE35" s="233">
        <f t="shared" si="55"/>
        <v>0</v>
      </c>
      <c r="BF35" s="233">
        <f t="shared" si="56"/>
        <v>0</v>
      </c>
      <c r="BG35" s="233">
        <f t="shared" si="57"/>
        <v>0</v>
      </c>
      <c r="BH35" s="233">
        <f t="shared" si="58"/>
        <v>0</v>
      </c>
      <c r="BI35" s="233">
        <f t="shared" si="59"/>
        <v>0</v>
      </c>
      <c r="BJ35" s="233">
        <f t="shared" si="60"/>
        <v>0</v>
      </c>
      <c r="BK35" s="233">
        <f t="shared" si="61"/>
        <v>0</v>
      </c>
      <c r="BL35" s="233">
        <f>X35-AR35</f>
        <v>0</v>
      </c>
    </row>
    <row r="36" spans="1:64" ht="16.5" customHeight="1" thickTop="1">
      <c r="A36" s="110"/>
      <c r="B36" s="110"/>
      <c r="C36" s="110"/>
      <c r="D36" s="219"/>
      <c r="E36" s="110"/>
      <c r="F36" s="89"/>
      <c r="G36" s="85"/>
      <c r="H36" s="89"/>
      <c r="I36" s="85"/>
      <c r="J36" s="89"/>
      <c r="K36" s="85"/>
      <c r="L36" s="89"/>
      <c r="M36" s="85"/>
      <c r="N36" s="89"/>
      <c r="O36" s="85"/>
      <c r="P36" s="89"/>
      <c r="Q36" s="85"/>
      <c r="R36" s="89"/>
      <c r="S36" s="85"/>
      <c r="T36" s="89"/>
      <c r="U36" s="85"/>
      <c r="V36" s="89"/>
      <c r="W36" s="85"/>
      <c r="X36" s="89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33">
        <f t="shared" ref="AT36" si="66">F36-Z36</f>
        <v>0</v>
      </c>
      <c r="AU36" s="233">
        <f t="shared" ref="AU36" si="67">G36-AA36</f>
        <v>0</v>
      </c>
      <c r="AV36" s="233">
        <f t="shared" ref="AV36" si="68">H36-AB36</f>
        <v>0</v>
      </c>
      <c r="AW36" s="233">
        <f t="shared" ref="AW36" si="69">I36-AC36</f>
        <v>0</v>
      </c>
      <c r="AX36" s="233">
        <f t="shared" ref="AX36" si="70">J36-AD36</f>
        <v>0</v>
      </c>
      <c r="AY36" s="233">
        <f t="shared" ref="AY36" si="71">K36-AE36</f>
        <v>0</v>
      </c>
      <c r="AZ36" s="233">
        <f t="shared" ref="AZ36" si="72">L36-AF36</f>
        <v>0</v>
      </c>
      <c r="BA36" s="233">
        <f t="shared" ref="BA36" si="73">M36-AG36</f>
        <v>0</v>
      </c>
      <c r="BB36" s="233">
        <f t="shared" ref="BB36" si="74">N36-AH36</f>
        <v>0</v>
      </c>
      <c r="BC36" s="233">
        <f t="shared" ref="BC36" si="75">O36-AI36</f>
        <v>0</v>
      </c>
      <c r="BD36" s="233">
        <f t="shared" ref="BD36" si="76">P36-AJ36</f>
        <v>0</v>
      </c>
      <c r="BE36" s="233">
        <f t="shared" ref="BE36" si="77">Q36-AK36</f>
        <v>0</v>
      </c>
      <c r="BF36" s="233">
        <f t="shared" ref="BF36" si="78">R36-AL36</f>
        <v>0</v>
      </c>
      <c r="BG36" s="233">
        <f t="shared" ref="BG36" si="79">S36-AM36</f>
        <v>0</v>
      </c>
      <c r="BH36" s="233">
        <f t="shared" ref="BH36" si="80">T36-AN36</f>
        <v>0</v>
      </c>
      <c r="BI36" s="233">
        <f t="shared" ref="BI36" si="81">U36-AO36</f>
        <v>0</v>
      </c>
      <c r="BJ36" s="233">
        <f t="shared" ref="BJ36" si="82">V36-AP36</f>
        <v>0</v>
      </c>
      <c r="BK36" s="233">
        <f t="shared" ref="BK36" si="83">W36-AQ36</f>
        <v>0</v>
      </c>
      <c r="BL36" s="233">
        <f t="shared" ref="BL36" si="84">X36-AR36</f>
        <v>0</v>
      </c>
    </row>
    <row r="37" spans="1:64" ht="16.5" customHeight="1">
      <c r="A37" s="110"/>
      <c r="B37" s="110"/>
      <c r="C37" s="110"/>
      <c r="D37" s="219"/>
      <c r="E37" s="110"/>
      <c r="F37" s="89"/>
      <c r="G37" s="85"/>
      <c r="H37" s="89"/>
      <c r="I37" s="85"/>
      <c r="J37" s="89"/>
      <c r="K37" s="85"/>
      <c r="L37" s="89"/>
      <c r="M37" s="85"/>
      <c r="N37" s="89"/>
      <c r="O37" s="85"/>
      <c r="P37" s="89"/>
      <c r="Q37" s="85"/>
      <c r="R37" s="89"/>
      <c r="S37" s="85"/>
      <c r="T37" s="89"/>
      <c r="U37" s="85"/>
      <c r="V37" s="89"/>
      <c r="W37" s="85"/>
      <c r="X37" s="89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</row>
    <row r="38" spans="1:64" ht="15.75" customHeight="1">
      <c r="A38" s="110"/>
      <c r="B38" s="110"/>
      <c r="C38" s="110"/>
      <c r="D38" s="219"/>
      <c r="E38" s="110"/>
      <c r="F38" s="89"/>
      <c r="G38" s="85"/>
      <c r="H38" s="89"/>
      <c r="I38" s="85"/>
      <c r="J38" s="89"/>
      <c r="K38" s="85"/>
      <c r="L38" s="89"/>
      <c r="M38" s="85"/>
      <c r="N38" s="89"/>
      <c r="O38" s="85"/>
      <c r="P38" s="89"/>
      <c r="Q38" s="85"/>
      <c r="R38" s="89"/>
      <c r="S38" s="85"/>
      <c r="T38" s="89"/>
      <c r="U38" s="85"/>
      <c r="V38" s="89"/>
      <c r="W38" s="85"/>
      <c r="X38" s="89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</row>
    <row r="39" spans="1:64" ht="18.75" customHeight="1">
      <c r="A39" s="110"/>
      <c r="B39" s="110"/>
      <c r="C39" s="110"/>
      <c r="D39" s="219"/>
      <c r="E39" s="110"/>
      <c r="F39" s="89"/>
      <c r="G39" s="85"/>
      <c r="H39" s="89"/>
      <c r="I39" s="85"/>
      <c r="J39" s="89"/>
      <c r="K39" s="85"/>
      <c r="L39" s="89"/>
      <c r="M39" s="85"/>
      <c r="N39" s="89"/>
      <c r="O39" s="85"/>
      <c r="P39" s="89"/>
      <c r="Q39" s="85"/>
      <c r="R39" s="89"/>
      <c r="S39" s="85"/>
      <c r="T39" s="89"/>
      <c r="U39" s="85"/>
      <c r="V39" s="89"/>
      <c r="W39" s="85"/>
      <c r="X39" s="89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</row>
    <row r="40" spans="1:64" ht="16.5" customHeight="1">
      <c r="A40" s="245" t="s">
        <v>158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85"/>
      <c r="X40" s="85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</row>
    <row r="41" spans="1:64" ht="23.25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85"/>
      <c r="X41" s="85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</row>
    <row r="42" spans="1:64" ht="21.95" customHeight="1">
      <c r="A42" s="275" t="str">
        <f>'EN 2-4'!A50</f>
        <v>The accompanying notes form part of this interim financial information.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76"/>
      <c r="R42" s="277"/>
      <c r="S42" s="276"/>
      <c r="T42" s="90"/>
      <c r="U42" s="276"/>
      <c r="V42" s="90"/>
      <c r="W42" s="90"/>
      <c r="X42" s="90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</row>
  </sheetData>
  <mergeCells count="5">
    <mergeCell ref="A40:V40"/>
    <mergeCell ref="A42:P42"/>
    <mergeCell ref="F6:X6"/>
    <mergeCell ref="F7:U7"/>
    <mergeCell ref="N10:P10"/>
  </mergeCells>
  <pageMargins left="0.4" right="0.4" top="0.5" bottom="0.6" header="0.49" footer="0.4"/>
  <pageSetup paperSize="9" scale="80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36C09"/>
  </sheetPr>
  <dimension ref="A1:AM38"/>
  <sheetViews>
    <sheetView showWhiteSpace="0" topLeftCell="A10" zoomScale="90" zoomScaleNormal="90" zoomScaleSheetLayoutView="70" workbookViewId="0">
      <selection activeCell="A36" sqref="A36:O36"/>
    </sheetView>
  </sheetViews>
  <sheetFormatPr defaultColWidth="10.140625" defaultRowHeight="16.5" customHeight="1"/>
  <cols>
    <col min="1" max="1" width="1.7109375" style="200" customWidth="1"/>
    <col min="2" max="2" width="41" style="200" customWidth="1"/>
    <col min="3" max="3" width="5.7109375" style="200" customWidth="1"/>
    <col min="4" max="4" width="1.140625" style="200" customWidth="1"/>
    <col min="5" max="5" width="12.85546875" style="200" customWidth="1"/>
    <col min="6" max="6" width="1.140625" style="200" customWidth="1"/>
    <col min="7" max="7" width="13" style="200" customWidth="1"/>
    <col min="8" max="8" width="1.140625" style="200" customWidth="1"/>
    <col min="9" max="9" width="18.28515625" style="200" customWidth="1"/>
    <col min="10" max="10" width="1.140625" style="200" customWidth="1"/>
    <col min="11" max="11" width="16.140625" style="200" customWidth="1"/>
    <col min="12" max="12" width="1.140625" style="200" customWidth="1"/>
    <col min="13" max="13" width="17.7109375" style="200" customWidth="1"/>
    <col min="14" max="14" width="1.140625" style="200" customWidth="1"/>
    <col min="15" max="15" width="14.5703125" style="200" customWidth="1"/>
    <col min="16" max="16" width="10.140625" style="200" customWidth="1"/>
    <col min="17" max="17" width="11" style="200" bestFit="1" customWidth="1"/>
    <col min="18" max="18" width="2.140625" style="200" customWidth="1"/>
    <col min="19" max="19" width="11" style="200" bestFit="1" customWidth="1"/>
    <col min="20" max="20" width="2.140625" style="200" customWidth="1"/>
    <col min="21" max="21" width="2.140625" style="200" bestFit="1" customWidth="1"/>
    <col min="22" max="22" width="2.140625" style="200" customWidth="1"/>
    <col min="23" max="23" width="8.7109375" style="200" bestFit="1" customWidth="1"/>
    <col min="24" max="24" width="2.140625" style="200" customWidth="1"/>
    <col min="25" max="25" width="10.42578125" style="200" bestFit="1" customWidth="1"/>
    <col min="26" max="26" width="2.140625" style="200" customWidth="1"/>
    <col min="27" max="27" width="11" style="200" bestFit="1" customWidth="1"/>
    <col min="28" max="16384" width="10.140625" style="200"/>
  </cols>
  <sheetData>
    <row r="1" spans="1:39" ht="16.5" customHeight="1">
      <c r="A1" s="131" t="s">
        <v>0</v>
      </c>
      <c r="B1" s="11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</row>
    <row r="2" spans="1:39" ht="16.5" customHeight="1">
      <c r="A2" s="131" t="s">
        <v>159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</row>
    <row r="3" spans="1:39" ht="16.5" customHeight="1">
      <c r="A3" s="144" t="str">
        <f>+'EN 7 Conso'!A3</f>
        <v>For the six-month period ended 30 June 2023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</row>
    <row r="4" spans="1:39" ht="15" customHeight="1">
      <c r="A4" s="132"/>
      <c r="B4" s="132"/>
      <c r="C4" s="105"/>
      <c r="D4" s="222"/>
      <c r="E4" s="105"/>
      <c r="F4" s="222"/>
      <c r="G4" s="105"/>
      <c r="H4" s="105"/>
      <c r="I4" s="105"/>
      <c r="J4" s="222"/>
      <c r="K4" s="81"/>
      <c r="L4" s="81"/>
      <c r="M4" s="81"/>
      <c r="N4" s="81"/>
      <c r="O4" s="81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</row>
    <row r="5" spans="1:39" ht="15" customHeight="1">
      <c r="A5" s="132"/>
      <c r="B5" s="132"/>
      <c r="C5" s="105"/>
      <c r="D5" s="222"/>
      <c r="E5" s="105"/>
      <c r="F5" s="222"/>
      <c r="G5" s="105"/>
      <c r="H5" s="105"/>
      <c r="I5" s="105"/>
      <c r="J5" s="222"/>
      <c r="K5" s="81"/>
      <c r="L5" s="81"/>
      <c r="M5" s="81"/>
      <c r="N5" s="81"/>
      <c r="O5" s="81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</row>
    <row r="6" spans="1:39" ht="15" customHeight="1">
      <c r="A6" s="132"/>
      <c r="B6" s="132"/>
      <c r="C6" s="222"/>
      <c r="D6" s="222"/>
      <c r="E6" s="269" t="s">
        <v>160</v>
      </c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</row>
    <row r="7" spans="1:39" ht="15" customHeight="1">
      <c r="A7" s="132"/>
      <c r="B7" s="132"/>
      <c r="C7" s="222"/>
      <c r="D7" s="222"/>
      <c r="E7" s="145"/>
      <c r="F7" s="146"/>
      <c r="G7" s="146"/>
      <c r="H7" s="146"/>
      <c r="I7" s="147" t="s">
        <v>126</v>
      </c>
      <c r="J7" s="146"/>
      <c r="K7" s="225"/>
      <c r="L7" s="225"/>
      <c r="M7" s="225"/>
      <c r="N7" s="146"/>
      <c r="O7" s="146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</row>
    <row r="8" spans="1:39" ht="15" customHeight="1">
      <c r="A8" s="110"/>
      <c r="B8" s="110"/>
      <c r="C8" s="139"/>
      <c r="D8" s="105"/>
      <c r="E8" s="139" t="s">
        <v>128</v>
      </c>
      <c r="F8" s="105"/>
      <c r="G8" s="139"/>
      <c r="H8" s="139"/>
      <c r="I8" s="148" t="s">
        <v>161</v>
      </c>
      <c r="J8" s="105"/>
      <c r="K8" s="251" t="s">
        <v>77</v>
      </c>
      <c r="L8" s="270"/>
      <c r="M8" s="270"/>
      <c r="N8" s="149"/>
      <c r="O8" s="81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</row>
    <row r="9" spans="1:39" ht="15" customHeight="1">
      <c r="A9" s="110"/>
      <c r="B9" s="110"/>
      <c r="C9" s="105"/>
      <c r="D9" s="105"/>
      <c r="E9" s="105" t="s">
        <v>162</v>
      </c>
      <c r="F9" s="105"/>
      <c r="G9" s="105" t="s">
        <v>134</v>
      </c>
      <c r="H9" s="105"/>
      <c r="I9" s="148" t="s">
        <v>135</v>
      </c>
      <c r="J9" s="105"/>
      <c r="K9" s="105" t="s">
        <v>163</v>
      </c>
      <c r="L9" s="149"/>
      <c r="M9" s="149"/>
      <c r="N9" s="149"/>
      <c r="O9" s="105" t="s">
        <v>164</v>
      </c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</row>
    <row r="10" spans="1:39" ht="15" customHeight="1">
      <c r="A10" s="110"/>
      <c r="B10" s="110"/>
      <c r="C10" s="105"/>
      <c r="D10" s="105"/>
      <c r="E10" s="105" t="s">
        <v>165</v>
      </c>
      <c r="F10" s="105"/>
      <c r="G10" s="105" t="s">
        <v>142</v>
      </c>
      <c r="H10" s="105"/>
      <c r="I10" s="150" t="s">
        <v>142</v>
      </c>
      <c r="J10" s="105"/>
      <c r="K10" s="105" t="s">
        <v>166</v>
      </c>
      <c r="L10" s="105"/>
      <c r="M10" s="105" t="s">
        <v>79</v>
      </c>
      <c r="N10" s="105"/>
      <c r="O10" s="105" t="s">
        <v>167</v>
      </c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</row>
    <row r="11" spans="1:39" ht="15" customHeight="1">
      <c r="A11" s="131"/>
      <c r="B11" s="131"/>
      <c r="C11" s="224" t="s">
        <v>12</v>
      </c>
      <c r="D11" s="105"/>
      <c r="E11" s="264" t="s">
        <v>13</v>
      </c>
      <c r="F11" s="105"/>
      <c r="G11" s="264" t="s">
        <v>13</v>
      </c>
      <c r="H11" s="92"/>
      <c r="I11" s="151" t="s">
        <v>13</v>
      </c>
      <c r="J11" s="105"/>
      <c r="K11" s="264" t="s">
        <v>13</v>
      </c>
      <c r="L11" s="105"/>
      <c r="M11" s="264" t="s">
        <v>13</v>
      </c>
      <c r="N11" s="105"/>
      <c r="O11" s="264" t="s">
        <v>13</v>
      </c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</row>
    <row r="12" spans="1:39" ht="15" customHeight="1">
      <c r="A12" s="226"/>
      <c r="B12" s="110"/>
      <c r="C12" s="82"/>
      <c r="D12" s="85"/>
      <c r="E12" s="85"/>
      <c r="F12" s="104"/>
      <c r="G12" s="85"/>
      <c r="H12" s="85"/>
      <c r="I12" s="85"/>
      <c r="J12" s="104"/>
      <c r="K12" s="85"/>
      <c r="L12" s="104"/>
      <c r="M12" s="85"/>
      <c r="N12" s="85"/>
      <c r="O12" s="85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</row>
    <row r="13" spans="1:39" ht="15" customHeight="1">
      <c r="A13" s="132" t="s">
        <v>149</v>
      </c>
      <c r="B13" s="110"/>
      <c r="C13" s="82"/>
      <c r="D13" s="85"/>
      <c r="E13" s="89">
        <v>158000000</v>
      </c>
      <c r="F13" s="104"/>
      <c r="G13" s="89">
        <v>228732200</v>
      </c>
      <c r="H13" s="89"/>
      <c r="I13" s="89" t="s">
        <v>150</v>
      </c>
      <c r="J13" s="104"/>
      <c r="K13" s="89">
        <v>8850000</v>
      </c>
      <c r="L13" s="104"/>
      <c r="M13" s="89">
        <v>68285723</v>
      </c>
      <c r="N13" s="85"/>
      <c r="O13" s="89">
        <f>SUM(E13:N13)</f>
        <v>463867923</v>
      </c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</row>
    <row r="14" spans="1:39" ht="6" customHeight="1">
      <c r="A14" s="226"/>
      <c r="B14" s="110"/>
      <c r="C14" s="82"/>
      <c r="D14" s="85"/>
      <c r="E14" s="89"/>
      <c r="F14" s="104"/>
      <c r="G14" s="89"/>
      <c r="H14" s="89"/>
      <c r="I14" s="89"/>
      <c r="J14" s="104"/>
      <c r="K14" s="89"/>
      <c r="L14" s="104"/>
      <c r="M14" s="89"/>
      <c r="N14" s="85"/>
      <c r="O14" s="89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</row>
    <row r="15" spans="1:39" ht="15" customHeight="1">
      <c r="A15" s="132" t="s">
        <v>168</v>
      </c>
      <c r="B15" s="110"/>
      <c r="C15" s="82"/>
      <c r="D15" s="104"/>
      <c r="E15" s="89"/>
      <c r="F15" s="104"/>
      <c r="G15" s="89"/>
      <c r="H15" s="89"/>
      <c r="I15" s="89"/>
      <c r="J15" s="104"/>
      <c r="K15" s="89"/>
      <c r="L15" s="104"/>
      <c r="M15" s="89"/>
      <c r="N15" s="85"/>
      <c r="O15" s="89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</row>
    <row r="16" spans="1:39" ht="15" customHeight="1">
      <c r="A16" s="226" t="s">
        <v>152</v>
      </c>
      <c r="B16" s="110"/>
      <c r="C16" s="82">
        <v>16</v>
      </c>
      <c r="D16" s="104"/>
      <c r="E16" s="89">
        <v>0</v>
      </c>
      <c r="F16" s="104"/>
      <c r="G16" s="89">
        <v>0</v>
      </c>
      <c r="H16" s="89"/>
      <c r="I16" s="89" t="s">
        <v>150</v>
      </c>
      <c r="J16" s="104"/>
      <c r="K16" s="89">
        <v>0</v>
      </c>
      <c r="L16" s="104"/>
      <c r="M16" s="89">
        <v>-18221337</v>
      </c>
      <c r="N16" s="85"/>
      <c r="O16" s="89">
        <f t="shared" ref="O16:O18" si="0">SUM(E16:N16)</f>
        <v>-18221337</v>
      </c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</row>
    <row r="17" spans="1:39" ht="15" customHeight="1">
      <c r="A17" s="135" t="s">
        <v>153</v>
      </c>
      <c r="B17" s="110"/>
      <c r="C17" s="219"/>
      <c r="D17" s="104"/>
      <c r="E17" s="89">
        <v>0</v>
      </c>
      <c r="F17" s="104"/>
      <c r="G17" s="89">
        <v>0</v>
      </c>
      <c r="H17" s="89"/>
      <c r="I17" s="89" t="s">
        <v>150</v>
      </c>
      <c r="J17" s="104"/>
      <c r="K17" s="89">
        <v>1110000</v>
      </c>
      <c r="L17" s="104"/>
      <c r="M17" s="89">
        <v>-1110000</v>
      </c>
      <c r="N17" s="85"/>
      <c r="O17" s="89">
        <f t="shared" si="0"/>
        <v>0</v>
      </c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</row>
    <row r="18" spans="1:39" ht="15" customHeight="1">
      <c r="A18" s="135" t="s">
        <v>108</v>
      </c>
      <c r="B18" s="132"/>
      <c r="C18" s="82"/>
      <c r="D18" s="104"/>
      <c r="E18" s="90">
        <v>0</v>
      </c>
      <c r="F18" s="85"/>
      <c r="G18" s="90">
        <v>0</v>
      </c>
      <c r="H18" s="89"/>
      <c r="I18" s="90">
        <v>0</v>
      </c>
      <c r="J18" s="85"/>
      <c r="K18" s="90">
        <v>0</v>
      </c>
      <c r="L18" s="104"/>
      <c r="M18" s="90">
        <v>22771062</v>
      </c>
      <c r="N18" s="85"/>
      <c r="O18" s="90">
        <f t="shared" si="0"/>
        <v>22771062</v>
      </c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</row>
    <row r="19" spans="1:39" ht="15" customHeight="1">
      <c r="A19" s="132"/>
      <c r="B19" s="226"/>
      <c r="C19" s="82"/>
      <c r="D19" s="85"/>
      <c r="E19" s="89"/>
      <c r="F19" s="85"/>
      <c r="G19" s="89"/>
      <c r="H19" s="89"/>
      <c r="I19" s="89"/>
      <c r="J19" s="85"/>
      <c r="K19" s="89"/>
      <c r="L19" s="85"/>
      <c r="M19" s="89"/>
      <c r="N19" s="85"/>
      <c r="O19" s="89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</row>
    <row r="20" spans="1:39" ht="15" customHeight="1" thickBot="1">
      <c r="A20" s="134" t="s">
        <v>154</v>
      </c>
      <c r="B20" s="110"/>
      <c r="C20" s="82"/>
      <c r="D20" s="85"/>
      <c r="E20" s="93">
        <f>SUM(E13:E19)</f>
        <v>158000000</v>
      </c>
      <c r="F20" s="85"/>
      <c r="G20" s="93">
        <f>SUM(G13:G19)</f>
        <v>228732200</v>
      </c>
      <c r="H20" s="89"/>
      <c r="I20" s="93">
        <f>SUM(I13:I19)</f>
        <v>0</v>
      </c>
      <c r="J20" s="85"/>
      <c r="K20" s="93">
        <f>SUM(K13:K19)</f>
        <v>9960000</v>
      </c>
      <c r="L20" s="85"/>
      <c r="M20" s="93">
        <f>SUM(M13:M19)</f>
        <v>71725448</v>
      </c>
      <c r="N20" s="85"/>
      <c r="O20" s="93">
        <f>SUM(E20:N20)</f>
        <v>468417648</v>
      </c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</row>
    <row r="21" spans="1:39" ht="15" customHeight="1" thickTop="1">
      <c r="A21" s="134"/>
      <c r="B21" s="110"/>
      <c r="C21" s="82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</row>
    <row r="22" spans="1:39" ht="15" customHeight="1">
      <c r="A22" s="134"/>
      <c r="B22" s="110"/>
      <c r="C22" s="82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</row>
    <row r="23" spans="1:39" ht="15" customHeight="1">
      <c r="A23" s="132" t="s">
        <v>155</v>
      </c>
      <c r="B23" s="110"/>
      <c r="C23" s="82"/>
      <c r="D23" s="85"/>
      <c r="E23" s="180">
        <v>158000000</v>
      </c>
      <c r="F23" s="103"/>
      <c r="G23" s="180">
        <v>228732200</v>
      </c>
      <c r="H23" s="103"/>
      <c r="I23" s="180">
        <v>3409740</v>
      </c>
      <c r="J23" s="103"/>
      <c r="K23" s="180">
        <v>11770000</v>
      </c>
      <c r="L23" s="103"/>
      <c r="M23" s="180">
        <v>103852846</v>
      </c>
      <c r="N23" s="85"/>
      <c r="O23" s="164">
        <f>SUM(E23:N23)</f>
        <v>505764786</v>
      </c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</row>
    <row r="24" spans="1:39" ht="6" customHeight="1">
      <c r="A24" s="226"/>
      <c r="B24" s="110"/>
      <c r="C24" s="82"/>
      <c r="D24" s="85"/>
      <c r="E24" s="164"/>
      <c r="F24" s="104"/>
      <c r="G24" s="164"/>
      <c r="H24" s="89"/>
      <c r="I24" s="164"/>
      <c r="J24" s="104"/>
      <c r="K24" s="164"/>
      <c r="L24" s="104"/>
      <c r="M24" s="164"/>
      <c r="N24" s="85"/>
      <c r="O24" s="164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</row>
    <row r="25" spans="1:39" ht="15" customHeight="1">
      <c r="A25" s="132" t="s">
        <v>168</v>
      </c>
      <c r="B25" s="110"/>
      <c r="C25" s="82"/>
      <c r="D25" s="104"/>
      <c r="E25" s="164"/>
      <c r="F25" s="104"/>
      <c r="G25" s="164"/>
      <c r="H25" s="89"/>
      <c r="I25" s="164"/>
      <c r="J25" s="104"/>
      <c r="K25" s="164"/>
      <c r="L25" s="104"/>
      <c r="M25" s="164"/>
      <c r="N25" s="85"/>
      <c r="O25" s="164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</row>
    <row r="26" spans="1:39" ht="15" customHeight="1">
      <c r="A26" s="226" t="s">
        <v>156</v>
      </c>
      <c r="B26" s="110"/>
      <c r="C26" s="82">
        <v>14</v>
      </c>
      <c r="D26" s="104"/>
      <c r="E26" s="164">
        <v>473575</v>
      </c>
      <c r="F26" s="104"/>
      <c r="G26" s="164">
        <v>2936165</v>
      </c>
      <c r="H26" s="89"/>
      <c r="I26" s="164">
        <v>-3409740</v>
      </c>
      <c r="J26" s="104"/>
      <c r="K26" s="164">
        <v>0</v>
      </c>
      <c r="L26" s="104"/>
      <c r="M26" s="164">
        <v>0</v>
      </c>
      <c r="N26" s="85"/>
      <c r="O26" s="164">
        <f t="shared" ref="O26:O30" si="1">SUM(E26:N26)</f>
        <v>0</v>
      </c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</row>
    <row r="27" spans="1:39" ht="15" customHeight="1">
      <c r="A27" s="226" t="s">
        <v>74</v>
      </c>
      <c r="B27" s="110"/>
      <c r="C27" s="82"/>
      <c r="D27" s="104"/>
      <c r="E27" s="164">
        <v>0</v>
      </c>
      <c r="F27" s="104"/>
      <c r="G27" s="164">
        <v>0</v>
      </c>
      <c r="H27" s="89"/>
      <c r="I27" s="164">
        <v>105733360</v>
      </c>
      <c r="J27" s="104"/>
      <c r="K27" s="164">
        <v>0</v>
      </c>
      <c r="L27" s="104"/>
      <c r="M27" s="164">
        <v>0</v>
      </c>
      <c r="N27" s="85"/>
      <c r="O27" s="164">
        <f t="shared" si="1"/>
        <v>105733360</v>
      </c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</row>
    <row r="28" spans="1:39" ht="15" customHeight="1">
      <c r="A28" s="226" t="s">
        <v>152</v>
      </c>
      <c r="B28" s="110"/>
      <c r="C28" s="82">
        <v>16</v>
      </c>
      <c r="D28" s="104"/>
      <c r="E28" s="164">
        <v>0</v>
      </c>
      <c r="F28" s="104"/>
      <c r="G28" s="164">
        <v>0</v>
      </c>
      <c r="H28" s="89"/>
      <c r="I28" s="164">
        <v>0</v>
      </c>
      <c r="J28" s="104"/>
      <c r="K28" s="164">
        <v>0</v>
      </c>
      <c r="L28" s="104"/>
      <c r="M28" s="164">
        <v>-38028414</v>
      </c>
      <c r="N28" s="85"/>
      <c r="O28" s="164">
        <f t="shared" si="1"/>
        <v>-38028414</v>
      </c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</row>
    <row r="29" spans="1:39" ht="15" customHeight="1">
      <c r="A29" s="135" t="s">
        <v>153</v>
      </c>
      <c r="B29" s="110"/>
      <c r="C29" s="219">
        <v>15</v>
      </c>
      <c r="D29" s="104"/>
      <c r="E29" s="164">
        <v>0</v>
      </c>
      <c r="F29" s="104"/>
      <c r="G29" s="164">
        <v>0</v>
      </c>
      <c r="H29" s="89"/>
      <c r="I29" s="164">
        <v>0</v>
      </c>
      <c r="J29" s="104"/>
      <c r="K29" s="164">
        <v>320000</v>
      </c>
      <c r="L29" s="104"/>
      <c r="M29" s="164">
        <v>-320000</v>
      </c>
      <c r="N29" s="85"/>
      <c r="O29" s="164">
        <f t="shared" si="1"/>
        <v>0</v>
      </c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</row>
    <row r="30" spans="1:39" ht="15" customHeight="1">
      <c r="A30" s="135" t="s">
        <v>108</v>
      </c>
      <c r="B30" s="132"/>
      <c r="C30" s="82"/>
      <c r="D30" s="104"/>
      <c r="E30" s="168">
        <v>0</v>
      </c>
      <c r="F30" s="85"/>
      <c r="G30" s="168">
        <v>0</v>
      </c>
      <c r="H30" s="89"/>
      <c r="I30" s="168">
        <v>0</v>
      </c>
      <c r="J30" s="85"/>
      <c r="K30" s="168">
        <v>0</v>
      </c>
      <c r="L30" s="104"/>
      <c r="M30" s="168">
        <v>3213342</v>
      </c>
      <c r="N30" s="85"/>
      <c r="O30" s="168">
        <f t="shared" si="1"/>
        <v>3213342</v>
      </c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</row>
    <row r="31" spans="1:39" ht="15.6" customHeight="1">
      <c r="A31" s="132"/>
      <c r="B31" s="226"/>
      <c r="C31" s="82"/>
      <c r="D31" s="85"/>
      <c r="E31" s="164"/>
      <c r="F31" s="85"/>
      <c r="G31" s="164"/>
      <c r="H31" s="89"/>
      <c r="I31" s="164"/>
      <c r="J31" s="85"/>
      <c r="K31" s="164"/>
      <c r="L31" s="85"/>
      <c r="M31" s="164"/>
      <c r="N31" s="85"/>
      <c r="O31" s="164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</row>
    <row r="32" spans="1:39" ht="15" customHeight="1" thickBot="1">
      <c r="A32" s="134" t="s">
        <v>157</v>
      </c>
      <c r="B32" s="110"/>
      <c r="C32" s="82"/>
      <c r="D32" s="85"/>
      <c r="E32" s="172">
        <f>SUM(E23:E31)</f>
        <v>158473575</v>
      </c>
      <c r="F32" s="85"/>
      <c r="G32" s="172">
        <f>SUM(G23:G31)</f>
        <v>231668365</v>
      </c>
      <c r="H32" s="89"/>
      <c r="I32" s="172">
        <f>SUM(I23:I31)</f>
        <v>105733360</v>
      </c>
      <c r="J32" s="85"/>
      <c r="K32" s="172">
        <f>SUM(K23:K31)</f>
        <v>12090000</v>
      </c>
      <c r="L32" s="85"/>
      <c r="M32" s="172">
        <f>SUM(M23:M31)</f>
        <v>68717774</v>
      </c>
      <c r="N32" s="85"/>
      <c r="O32" s="172">
        <f>SUM(E32:N32)</f>
        <v>576683074</v>
      </c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</row>
    <row r="33" spans="1:39" ht="15" customHeight="1" thickTop="1">
      <c r="A33" s="134"/>
      <c r="B33" s="110"/>
      <c r="C33" s="82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</row>
    <row r="34" spans="1:39" ht="15" customHeight="1">
      <c r="A34" s="134"/>
      <c r="B34" s="110"/>
      <c r="C34" s="82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152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</row>
    <row r="35" spans="1:39" s="202" customFormat="1" ht="9" customHeight="1">
      <c r="A35" s="134"/>
      <c r="B35" s="110"/>
      <c r="C35" s="82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</row>
    <row r="36" spans="1:39" ht="15.6" customHeight="1">
      <c r="A36" s="245" t="s">
        <v>37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</row>
    <row r="37" spans="1:39" ht="6" customHeight="1">
      <c r="A37" s="134"/>
      <c r="B37" s="110"/>
      <c r="C37" s="82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</row>
    <row r="38" spans="1:39" ht="21.95" customHeight="1">
      <c r="A38" s="278" t="str">
        <f>'EN 2-4'!A50</f>
        <v>The accompanying notes form part of this interim financial information.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</row>
  </sheetData>
  <mergeCells count="4">
    <mergeCell ref="E6:O6"/>
    <mergeCell ref="K8:M8"/>
    <mergeCell ref="A36:O36"/>
    <mergeCell ref="A38:O38"/>
  </mergeCells>
  <pageMargins left="0.6" right="0.6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36C09"/>
  </sheetPr>
  <dimension ref="A1:R118"/>
  <sheetViews>
    <sheetView tabSelected="1" zoomScaleNormal="100" zoomScaleSheetLayoutView="100" zoomScalePageLayoutView="110" workbookViewId="0">
      <selection activeCell="Q7" sqref="Q7"/>
    </sheetView>
  </sheetViews>
  <sheetFormatPr defaultColWidth="10.140625" defaultRowHeight="16.5" customHeight="1"/>
  <cols>
    <col min="1" max="1" width="1.28515625" style="200" customWidth="1"/>
    <col min="2" max="2" width="3.5703125" style="200" customWidth="1"/>
    <col min="3" max="3" width="44" style="200" customWidth="1"/>
    <col min="4" max="4" width="5.140625" style="200" customWidth="1"/>
    <col min="5" max="5" width="0.7109375" style="200" customWidth="1"/>
    <col min="6" max="6" width="13.140625" style="200" customWidth="1"/>
    <col min="7" max="7" width="0.7109375" style="200" customWidth="1"/>
    <col min="8" max="8" width="13.140625" style="200" bestFit="1" customWidth="1"/>
    <col min="9" max="9" width="0.7109375" style="200" customWidth="1"/>
    <col min="10" max="10" width="13.140625" style="200" customWidth="1"/>
    <col min="11" max="11" width="0.7109375" style="200" customWidth="1"/>
    <col min="12" max="12" width="12.7109375" style="200" customWidth="1"/>
    <col min="13" max="13" width="10.140625" style="200" customWidth="1"/>
    <col min="14" max="14" width="11.85546875" style="200" bestFit="1" customWidth="1"/>
    <col min="15" max="15" width="10.42578125" style="200" bestFit="1" customWidth="1"/>
    <col min="16" max="16384" width="10.140625" style="200"/>
  </cols>
  <sheetData>
    <row r="1" spans="1:18" ht="16.5" customHeight="1">
      <c r="A1" s="131" t="s">
        <v>0</v>
      </c>
      <c r="B1" s="110"/>
      <c r="C1" s="110"/>
      <c r="D1" s="219"/>
      <c r="E1" s="110"/>
      <c r="F1" s="81"/>
      <c r="G1" s="81"/>
      <c r="H1" s="81"/>
      <c r="I1" s="81"/>
      <c r="J1" s="81"/>
      <c r="K1" s="81"/>
      <c r="L1" s="81"/>
      <c r="M1" s="220"/>
      <c r="N1" s="220"/>
      <c r="O1" s="220"/>
      <c r="P1" s="220"/>
      <c r="Q1" s="220"/>
      <c r="R1" s="220"/>
    </row>
    <row r="2" spans="1:18" ht="16.5" customHeight="1">
      <c r="A2" s="132" t="s">
        <v>169</v>
      </c>
      <c r="B2" s="132"/>
      <c r="C2" s="132"/>
      <c r="D2" s="219"/>
      <c r="E2" s="219"/>
      <c r="F2" s="82"/>
      <c r="G2" s="82"/>
      <c r="H2" s="82"/>
      <c r="I2" s="82"/>
      <c r="J2" s="82"/>
      <c r="K2" s="82"/>
      <c r="L2" s="82"/>
      <c r="M2" s="220"/>
      <c r="N2" s="220"/>
      <c r="O2" s="220"/>
      <c r="P2" s="220"/>
      <c r="Q2" s="220"/>
      <c r="R2" s="220"/>
    </row>
    <row r="3" spans="1:18" ht="16.5" customHeight="1">
      <c r="A3" s="279" t="str">
        <f>'EN 8'!A3</f>
        <v>For the six-month period ended 30 June 2023</v>
      </c>
      <c r="B3" s="254"/>
      <c r="C3" s="254"/>
      <c r="D3" s="268"/>
      <c r="E3" s="268"/>
      <c r="F3" s="258"/>
      <c r="G3" s="258"/>
      <c r="H3" s="258"/>
      <c r="I3" s="258"/>
      <c r="J3" s="258"/>
      <c r="K3" s="258"/>
      <c r="L3" s="258"/>
      <c r="M3" s="220"/>
      <c r="N3" s="220"/>
      <c r="O3" s="220"/>
      <c r="P3" s="220"/>
      <c r="Q3" s="220"/>
      <c r="R3" s="220"/>
    </row>
    <row r="4" spans="1:18" ht="12" customHeight="1">
      <c r="A4" s="133"/>
      <c r="B4" s="132"/>
      <c r="C4" s="132"/>
      <c r="D4" s="219"/>
      <c r="E4" s="219"/>
      <c r="F4" s="82"/>
      <c r="G4" s="82"/>
      <c r="H4" s="82"/>
      <c r="I4" s="82"/>
      <c r="J4" s="82"/>
      <c r="K4" s="82"/>
      <c r="L4" s="82"/>
      <c r="M4" s="220"/>
      <c r="N4" s="220"/>
      <c r="O4" s="220"/>
      <c r="P4" s="220"/>
      <c r="Q4" s="220"/>
      <c r="R4" s="220"/>
    </row>
    <row r="5" spans="1:18" ht="12" customHeight="1">
      <c r="A5" s="133"/>
      <c r="B5" s="132"/>
      <c r="C5" s="132"/>
      <c r="D5" s="219"/>
      <c r="E5" s="219"/>
      <c r="F5" s="82"/>
      <c r="G5" s="82"/>
      <c r="H5" s="82"/>
      <c r="I5" s="82"/>
      <c r="J5" s="82"/>
      <c r="K5" s="82"/>
      <c r="L5" s="82"/>
      <c r="M5" s="220"/>
      <c r="N5" s="220"/>
      <c r="O5" s="220"/>
      <c r="P5" s="220"/>
      <c r="Q5" s="220"/>
      <c r="R5" s="220"/>
    </row>
    <row r="6" spans="1:18" ht="15" customHeight="1">
      <c r="A6" s="132"/>
      <c r="B6" s="132"/>
      <c r="C6" s="132"/>
      <c r="D6" s="219"/>
      <c r="E6" s="219"/>
      <c r="F6" s="248" t="s">
        <v>87</v>
      </c>
      <c r="G6" s="246"/>
      <c r="H6" s="246"/>
      <c r="I6" s="222"/>
      <c r="J6" s="248" t="s">
        <v>88</v>
      </c>
      <c r="K6" s="246"/>
      <c r="L6" s="246"/>
      <c r="M6" s="220"/>
      <c r="N6" s="220"/>
      <c r="O6" s="220"/>
      <c r="P6" s="220"/>
      <c r="Q6" s="220"/>
      <c r="R6" s="220"/>
    </row>
    <row r="7" spans="1:18" ht="15" customHeight="1">
      <c r="A7" s="132"/>
      <c r="B7" s="132"/>
      <c r="C7" s="132"/>
      <c r="D7" s="219"/>
      <c r="E7" s="219"/>
      <c r="F7" s="251" t="s">
        <v>5</v>
      </c>
      <c r="G7" s="270"/>
      <c r="H7" s="270"/>
      <c r="I7" s="82"/>
      <c r="J7" s="251" t="s">
        <v>5</v>
      </c>
      <c r="K7" s="270"/>
      <c r="L7" s="270"/>
      <c r="M7" s="220"/>
      <c r="N7" s="220"/>
      <c r="O7" s="220"/>
      <c r="P7" s="220"/>
      <c r="Q7" s="220"/>
      <c r="R7" s="220"/>
    </row>
    <row r="8" spans="1:18" ht="15" customHeight="1">
      <c r="A8" s="132"/>
      <c r="B8" s="132"/>
      <c r="C8" s="132"/>
      <c r="D8" s="219"/>
      <c r="E8" s="219"/>
      <c r="F8" s="83" t="s">
        <v>8</v>
      </c>
      <c r="G8" s="105"/>
      <c r="H8" s="83" t="s">
        <v>8</v>
      </c>
      <c r="I8" s="85"/>
      <c r="J8" s="83" t="s">
        <v>8</v>
      </c>
      <c r="K8" s="105"/>
      <c r="L8" s="83" t="s">
        <v>8</v>
      </c>
      <c r="M8" s="220"/>
      <c r="N8" s="220"/>
      <c r="O8" s="220"/>
      <c r="P8" s="220"/>
      <c r="Q8" s="220"/>
      <c r="R8" s="220"/>
    </row>
    <row r="9" spans="1:18" ht="15" customHeight="1">
      <c r="A9" s="110"/>
      <c r="B9" s="110"/>
      <c r="C9" s="110"/>
      <c r="D9" s="219"/>
      <c r="E9" s="81"/>
      <c r="F9" s="84" t="s">
        <v>10</v>
      </c>
      <c r="G9" s="84"/>
      <c r="H9" s="84" t="s">
        <v>11</v>
      </c>
      <c r="I9" s="138"/>
      <c r="J9" s="84" t="s">
        <v>10</v>
      </c>
      <c r="K9" s="84"/>
      <c r="L9" s="84" t="s">
        <v>11</v>
      </c>
      <c r="M9" s="220"/>
      <c r="N9" s="220"/>
      <c r="O9" s="220"/>
      <c r="P9" s="220"/>
      <c r="Q9" s="220"/>
      <c r="R9" s="220"/>
    </row>
    <row r="10" spans="1:18" ht="15" customHeight="1">
      <c r="A10" s="110"/>
      <c r="B10" s="110"/>
      <c r="C10" s="110"/>
      <c r="D10" s="271" t="s">
        <v>12</v>
      </c>
      <c r="E10" s="110"/>
      <c r="F10" s="264" t="s">
        <v>13</v>
      </c>
      <c r="G10" s="105"/>
      <c r="H10" s="264" t="s">
        <v>13</v>
      </c>
      <c r="I10" s="81"/>
      <c r="J10" s="264" t="s">
        <v>13</v>
      </c>
      <c r="K10" s="105"/>
      <c r="L10" s="264" t="s">
        <v>13</v>
      </c>
      <c r="M10" s="220"/>
      <c r="N10" s="220"/>
      <c r="O10" s="220"/>
      <c r="P10" s="220"/>
      <c r="Q10" s="220"/>
      <c r="R10" s="220"/>
    </row>
    <row r="11" spans="1:18" ht="15" customHeight="1">
      <c r="A11" s="132" t="s">
        <v>170</v>
      </c>
      <c r="B11" s="131"/>
      <c r="C11" s="131"/>
      <c r="D11" s="221"/>
      <c r="E11" s="219"/>
      <c r="F11" s="181"/>
      <c r="G11" s="82"/>
      <c r="H11" s="82"/>
      <c r="I11" s="82"/>
      <c r="J11" s="164"/>
      <c r="K11" s="85"/>
      <c r="L11" s="85"/>
      <c r="M11" s="220"/>
      <c r="N11" s="220"/>
      <c r="O11" s="220"/>
      <c r="P11" s="220"/>
      <c r="Q11" s="220"/>
      <c r="R11" s="220"/>
    </row>
    <row r="12" spans="1:18" ht="15" customHeight="1">
      <c r="A12" s="110" t="s">
        <v>171</v>
      </c>
      <c r="B12" s="131"/>
      <c r="C12" s="131"/>
      <c r="D12" s="153"/>
      <c r="E12" s="219"/>
      <c r="F12" s="164">
        <f>'EN 6 (6M)'!F34</f>
        <v>4913786</v>
      </c>
      <c r="G12" s="85"/>
      <c r="H12" s="89">
        <v>27217893</v>
      </c>
      <c r="I12" s="85"/>
      <c r="J12" s="164">
        <f>'EN 6 (6M)'!J34</f>
        <v>4251494</v>
      </c>
      <c r="K12" s="85"/>
      <c r="L12" s="89">
        <v>27307851</v>
      </c>
      <c r="M12" s="220"/>
      <c r="N12" s="220"/>
      <c r="O12" s="220"/>
      <c r="P12" s="220"/>
      <c r="Q12" s="234"/>
      <c r="R12" s="234"/>
    </row>
    <row r="13" spans="1:18" ht="15" customHeight="1">
      <c r="A13" s="110" t="s">
        <v>172</v>
      </c>
      <c r="B13" s="131"/>
      <c r="C13" s="131"/>
      <c r="D13" s="219"/>
      <c r="E13" s="219"/>
      <c r="F13" s="164"/>
      <c r="G13" s="85"/>
      <c r="H13" s="89"/>
      <c r="I13" s="85"/>
      <c r="J13" s="164"/>
      <c r="K13" s="85"/>
      <c r="L13" s="89"/>
      <c r="M13" s="220"/>
      <c r="N13" s="220"/>
      <c r="O13" s="220"/>
      <c r="P13" s="220"/>
      <c r="Q13" s="234"/>
      <c r="R13" s="234"/>
    </row>
    <row r="14" spans="1:18" ht="15" customHeight="1">
      <c r="A14" s="132"/>
      <c r="B14" s="154" t="s">
        <v>173</v>
      </c>
      <c r="C14" s="154"/>
      <c r="D14" s="219">
        <v>10</v>
      </c>
      <c r="E14" s="219"/>
      <c r="F14" s="164">
        <v>10090702</v>
      </c>
      <c r="G14" s="85"/>
      <c r="H14" s="89">
        <v>13005799</v>
      </c>
      <c r="I14" s="85"/>
      <c r="J14" s="164">
        <v>9730196</v>
      </c>
      <c r="K14" s="85"/>
      <c r="L14" s="89">
        <v>12750084</v>
      </c>
      <c r="M14" s="220"/>
      <c r="N14" s="220"/>
      <c r="O14" s="220"/>
      <c r="P14" s="220"/>
      <c r="Q14" s="234"/>
      <c r="R14" s="234"/>
    </row>
    <row r="15" spans="1:18" ht="15" customHeight="1">
      <c r="A15" s="132"/>
      <c r="B15" s="154" t="s">
        <v>174</v>
      </c>
      <c r="C15" s="154"/>
      <c r="D15" s="219">
        <v>10</v>
      </c>
      <c r="E15" s="219"/>
      <c r="F15" s="164">
        <v>196466</v>
      </c>
      <c r="G15" s="85"/>
      <c r="H15" s="89">
        <v>235644</v>
      </c>
      <c r="I15" s="85"/>
      <c r="J15" s="164">
        <v>191610</v>
      </c>
      <c r="K15" s="85"/>
      <c r="L15" s="89">
        <v>230162</v>
      </c>
      <c r="M15" s="220"/>
      <c r="N15" s="220"/>
      <c r="O15" s="220"/>
      <c r="P15" s="220"/>
      <c r="Q15" s="234"/>
      <c r="R15" s="234"/>
    </row>
    <row r="16" spans="1:18" ht="15" customHeight="1">
      <c r="A16" s="132"/>
      <c r="B16" s="154" t="s">
        <v>175</v>
      </c>
      <c r="C16" s="154"/>
      <c r="D16" s="219">
        <v>10</v>
      </c>
      <c r="E16" s="219"/>
      <c r="F16" s="164">
        <v>6800503</v>
      </c>
      <c r="G16" s="85"/>
      <c r="H16" s="89">
        <v>6728356</v>
      </c>
      <c r="I16" s="85"/>
      <c r="J16" s="164">
        <v>6793426</v>
      </c>
      <c r="K16" s="85"/>
      <c r="L16" s="89">
        <v>6728356</v>
      </c>
      <c r="M16" s="220"/>
      <c r="N16" s="220"/>
      <c r="O16" s="220"/>
      <c r="P16" s="220"/>
      <c r="Q16" s="234"/>
      <c r="R16" s="234"/>
    </row>
    <row r="17" spans="1:18" ht="15" customHeight="1">
      <c r="A17" s="132"/>
      <c r="B17" s="154" t="s">
        <v>176</v>
      </c>
      <c r="C17" s="154"/>
      <c r="D17" s="219"/>
      <c r="E17" s="219"/>
      <c r="F17" s="164">
        <v>0</v>
      </c>
      <c r="G17" s="85"/>
      <c r="H17" s="89">
        <v>-8391</v>
      </c>
      <c r="I17" s="85"/>
      <c r="J17" s="164">
        <v>0</v>
      </c>
      <c r="K17" s="85"/>
      <c r="L17" s="89">
        <v>-8391</v>
      </c>
      <c r="M17" s="220"/>
      <c r="N17" s="220"/>
      <c r="O17" s="220"/>
      <c r="P17" s="220"/>
      <c r="Q17" s="234"/>
      <c r="R17" s="234"/>
    </row>
    <row r="18" spans="1:18" ht="15" customHeight="1">
      <c r="A18" s="132"/>
      <c r="B18" s="154" t="s">
        <v>177</v>
      </c>
      <c r="C18" s="154"/>
      <c r="D18" s="219"/>
      <c r="E18" s="219"/>
      <c r="F18" s="164">
        <v>-882077</v>
      </c>
      <c r="G18" s="85"/>
      <c r="H18" s="89">
        <v>2974608</v>
      </c>
      <c r="I18" s="85"/>
      <c r="J18" s="164">
        <v>-882077</v>
      </c>
      <c r="K18" s="85"/>
      <c r="L18" s="89">
        <v>-970051</v>
      </c>
      <c r="M18" s="220"/>
      <c r="N18" s="220"/>
      <c r="O18" s="220"/>
      <c r="P18" s="220"/>
      <c r="Q18" s="234"/>
      <c r="R18" s="234"/>
    </row>
    <row r="19" spans="1:18" ht="15" customHeight="1">
      <c r="A19" s="132"/>
      <c r="B19" s="154" t="s">
        <v>178</v>
      </c>
      <c r="C19" s="154"/>
      <c r="D19" s="219"/>
      <c r="E19" s="219"/>
      <c r="F19" s="173">
        <v>-23528</v>
      </c>
      <c r="G19" s="85"/>
      <c r="H19" s="94">
        <v>22072</v>
      </c>
      <c r="I19" s="85"/>
      <c r="J19" s="173">
        <v>-23528</v>
      </c>
      <c r="K19" s="85"/>
      <c r="L19" s="94">
        <v>22072</v>
      </c>
      <c r="M19" s="220"/>
      <c r="N19" s="220"/>
      <c r="O19" s="220"/>
      <c r="P19" s="220"/>
      <c r="Q19" s="234"/>
      <c r="R19" s="234"/>
    </row>
    <row r="20" spans="1:18" ht="15" customHeight="1">
      <c r="A20" s="132"/>
      <c r="B20" s="154" t="s">
        <v>179</v>
      </c>
      <c r="C20" s="110"/>
      <c r="D20" s="219"/>
      <c r="E20" s="219"/>
      <c r="F20" s="164">
        <v>0</v>
      </c>
      <c r="G20" s="85"/>
      <c r="H20" s="89">
        <v>2550139</v>
      </c>
      <c r="I20" s="85"/>
      <c r="J20" s="164">
        <v>0</v>
      </c>
      <c r="K20" s="85"/>
      <c r="L20" s="89">
        <v>2550139</v>
      </c>
      <c r="M20" s="220"/>
      <c r="N20" s="220"/>
      <c r="O20" s="220"/>
      <c r="P20" s="220"/>
      <c r="Q20" s="234"/>
      <c r="R20" s="234"/>
    </row>
    <row r="21" spans="1:18" ht="15" customHeight="1">
      <c r="A21" s="132"/>
      <c r="B21" s="154" t="s">
        <v>180</v>
      </c>
      <c r="C21" s="110"/>
      <c r="D21" s="219">
        <v>10</v>
      </c>
      <c r="E21" s="219"/>
      <c r="F21" s="164">
        <v>122764</v>
      </c>
      <c r="G21" s="85"/>
      <c r="H21" s="89">
        <v>0</v>
      </c>
      <c r="I21" s="85"/>
      <c r="J21" s="164">
        <v>122764</v>
      </c>
      <c r="K21" s="85"/>
      <c r="L21" s="89">
        <v>0</v>
      </c>
      <c r="M21" s="220"/>
      <c r="N21" s="220"/>
      <c r="O21" s="220"/>
      <c r="P21" s="220"/>
      <c r="Q21" s="234"/>
      <c r="R21" s="234"/>
    </row>
    <row r="22" spans="1:18" ht="15" customHeight="1">
      <c r="A22" s="132"/>
      <c r="B22" s="226" t="s">
        <v>181</v>
      </c>
      <c r="C22" s="110"/>
      <c r="D22" s="219">
        <v>9</v>
      </c>
      <c r="E22" s="219"/>
      <c r="F22" s="164">
        <v>1148771</v>
      </c>
      <c r="G22" s="85"/>
      <c r="H22" s="89">
        <v>0</v>
      </c>
      <c r="I22" s="85"/>
      <c r="J22" s="164">
        <v>0</v>
      </c>
      <c r="K22" s="85"/>
      <c r="L22" s="89">
        <v>0</v>
      </c>
      <c r="M22" s="220"/>
      <c r="N22" s="220"/>
      <c r="O22" s="220"/>
      <c r="P22" s="220"/>
      <c r="Q22" s="234"/>
      <c r="R22" s="234"/>
    </row>
    <row r="23" spans="1:18" ht="15" customHeight="1">
      <c r="A23" s="132"/>
      <c r="B23" s="110" t="s">
        <v>182</v>
      </c>
      <c r="C23" s="110"/>
      <c r="D23" s="219"/>
      <c r="E23" s="219"/>
      <c r="F23" s="164">
        <v>-1214310</v>
      </c>
      <c r="G23" s="85"/>
      <c r="H23" s="89">
        <v>-672276</v>
      </c>
      <c r="I23" s="85"/>
      <c r="J23" s="164">
        <v>-6139035</v>
      </c>
      <c r="K23" s="85"/>
      <c r="L23" s="89">
        <v>-3158871</v>
      </c>
      <c r="M23" s="220"/>
      <c r="N23" s="220"/>
      <c r="O23" s="220"/>
      <c r="P23" s="220"/>
      <c r="Q23" s="234"/>
      <c r="R23" s="234"/>
    </row>
    <row r="24" spans="1:18" ht="15" customHeight="1">
      <c r="A24" s="132"/>
      <c r="B24" s="110" t="s">
        <v>183</v>
      </c>
      <c r="C24" s="110"/>
      <c r="D24" s="219"/>
      <c r="E24" s="219"/>
      <c r="F24" s="164">
        <v>15506084</v>
      </c>
      <c r="G24" s="85"/>
      <c r="H24" s="89">
        <v>11941130</v>
      </c>
      <c r="I24" s="85"/>
      <c r="J24" s="164">
        <v>15367381</v>
      </c>
      <c r="K24" s="85"/>
      <c r="L24" s="89">
        <v>11814263</v>
      </c>
      <c r="M24" s="220"/>
      <c r="N24" s="220"/>
      <c r="O24" s="220"/>
      <c r="P24" s="220"/>
      <c r="Q24" s="234"/>
      <c r="R24" s="234"/>
    </row>
    <row r="25" spans="1:18" ht="15" customHeight="1">
      <c r="A25" s="132"/>
      <c r="B25" s="110" t="s">
        <v>57</v>
      </c>
      <c r="C25" s="110"/>
      <c r="D25" s="219"/>
      <c r="E25" s="219"/>
      <c r="F25" s="164">
        <v>2158217</v>
      </c>
      <c r="G25" s="85"/>
      <c r="H25" s="89">
        <v>1799985</v>
      </c>
      <c r="I25" s="85"/>
      <c r="J25" s="164">
        <v>2098345</v>
      </c>
      <c r="K25" s="85"/>
      <c r="L25" s="89">
        <v>1756706</v>
      </c>
      <c r="M25" s="220"/>
      <c r="N25" s="220"/>
      <c r="O25" s="220"/>
      <c r="P25" s="220"/>
      <c r="Q25" s="234"/>
      <c r="R25" s="234"/>
    </row>
    <row r="26" spans="1:18" ht="15" customHeight="1">
      <c r="A26" s="132"/>
      <c r="B26" s="110" t="s">
        <v>58</v>
      </c>
      <c r="C26" s="110"/>
      <c r="D26" s="219"/>
      <c r="E26" s="219"/>
      <c r="F26" s="164">
        <v>-590073</v>
      </c>
      <c r="G26" s="85"/>
      <c r="H26" s="89">
        <v>0</v>
      </c>
      <c r="I26" s="85"/>
      <c r="J26" s="164">
        <v>-590073</v>
      </c>
      <c r="K26" s="85"/>
      <c r="L26" s="89">
        <v>0</v>
      </c>
      <c r="M26" s="220"/>
      <c r="N26" s="220"/>
      <c r="O26" s="220"/>
      <c r="P26" s="220"/>
      <c r="Q26" s="220"/>
      <c r="R26" s="220"/>
    </row>
    <row r="27" spans="1:18" ht="15" customHeight="1">
      <c r="A27" s="110" t="s">
        <v>184</v>
      </c>
      <c r="B27" s="110"/>
      <c r="C27" s="110"/>
      <c r="D27" s="219"/>
      <c r="E27" s="219"/>
      <c r="F27" s="164"/>
      <c r="G27" s="85"/>
      <c r="H27" s="89"/>
      <c r="I27" s="85"/>
      <c r="J27" s="164"/>
      <c r="K27" s="85"/>
      <c r="L27" s="89"/>
      <c r="M27" s="220"/>
      <c r="N27" s="220"/>
      <c r="O27" s="220"/>
      <c r="P27" s="220"/>
      <c r="Q27" s="220"/>
      <c r="R27" s="220"/>
    </row>
    <row r="28" spans="1:18" ht="15" customHeight="1">
      <c r="A28" s="132"/>
      <c r="B28" s="155" t="s">
        <v>185</v>
      </c>
      <c r="C28" s="110"/>
      <c r="D28" s="219"/>
      <c r="E28" s="219"/>
      <c r="F28" s="164">
        <v>-50057758</v>
      </c>
      <c r="G28" s="85"/>
      <c r="H28" s="89">
        <v>-221701073</v>
      </c>
      <c r="I28" s="85"/>
      <c r="J28" s="164">
        <v>-2994183</v>
      </c>
      <c r="K28" s="85"/>
      <c r="L28" s="89">
        <v>-173676053</v>
      </c>
      <c r="M28" s="220"/>
      <c r="N28" s="220"/>
      <c r="O28" s="220"/>
      <c r="P28" s="220"/>
      <c r="Q28" s="220"/>
      <c r="R28" s="220"/>
    </row>
    <row r="29" spans="1:18" ht="15" customHeight="1">
      <c r="A29" s="132"/>
      <c r="B29" s="155" t="s">
        <v>186</v>
      </c>
      <c r="C29" s="110"/>
      <c r="D29" s="219"/>
      <c r="E29" s="219"/>
      <c r="F29" s="164">
        <v>1384222</v>
      </c>
      <c r="G29" s="85"/>
      <c r="H29" s="89">
        <v>2604528</v>
      </c>
      <c r="I29" s="85"/>
      <c r="J29" s="164">
        <v>1384222</v>
      </c>
      <c r="K29" s="85"/>
      <c r="L29" s="89">
        <v>2604528</v>
      </c>
      <c r="M29" s="220"/>
      <c r="N29" s="220"/>
      <c r="O29" s="220"/>
      <c r="P29" s="220"/>
      <c r="Q29" s="220"/>
      <c r="R29" s="220"/>
    </row>
    <row r="30" spans="1:18" ht="15" customHeight="1">
      <c r="A30" s="132"/>
      <c r="B30" s="155" t="s">
        <v>187</v>
      </c>
      <c r="C30" s="110"/>
      <c r="D30" s="219"/>
      <c r="E30" s="219"/>
      <c r="F30" s="164">
        <v>6295374</v>
      </c>
      <c r="G30" s="85"/>
      <c r="H30" s="89">
        <v>8246634</v>
      </c>
      <c r="I30" s="85"/>
      <c r="J30" s="164">
        <v>7214026</v>
      </c>
      <c r="K30" s="85"/>
      <c r="L30" s="89">
        <v>8246634</v>
      </c>
      <c r="M30" s="220"/>
      <c r="N30" s="220"/>
      <c r="O30" s="220"/>
      <c r="P30" s="220"/>
      <c r="Q30" s="220"/>
      <c r="R30" s="220"/>
    </row>
    <row r="31" spans="1:18" ht="15" customHeight="1">
      <c r="A31" s="110"/>
      <c r="B31" s="155" t="s">
        <v>188</v>
      </c>
      <c r="C31" s="110"/>
      <c r="D31" s="219"/>
      <c r="E31" s="219"/>
      <c r="F31" s="164">
        <v>-4554648</v>
      </c>
      <c r="G31" s="85"/>
      <c r="H31" s="89">
        <v>-5274452</v>
      </c>
      <c r="I31" s="85"/>
      <c r="J31" s="164">
        <v>-2530184</v>
      </c>
      <c r="K31" s="85"/>
      <c r="L31" s="89">
        <v>-4069112</v>
      </c>
      <c r="M31" s="220"/>
      <c r="N31" s="220"/>
      <c r="O31" s="220"/>
      <c r="P31" s="220"/>
      <c r="Q31" s="220"/>
      <c r="R31" s="220"/>
    </row>
    <row r="32" spans="1:18" ht="15" customHeight="1">
      <c r="A32" s="110"/>
      <c r="B32" s="156" t="s">
        <v>189</v>
      </c>
      <c r="C32" s="154"/>
      <c r="D32" s="219"/>
      <c r="E32" s="219"/>
      <c r="F32" s="164">
        <v>343622</v>
      </c>
      <c r="G32" s="85"/>
      <c r="H32" s="89">
        <v>326500</v>
      </c>
      <c r="I32" s="85"/>
      <c r="J32" s="164">
        <v>-800</v>
      </c>
      <c r="K32" s="85"/>
      <c r="L32" s="89">
        <v>126500</v>
      </c>
      <c r="M32" s="220"/>
      <c r="N32" s="220"/>
      <c r="O32" s="220"/>
      <c r="P32" s="220"/>
      <c r="Q32" s="220"/>
      <c r="R32" s="220"/>
    </row>
    <row r="33" spans="1:12" ht="15" customHeight="1">
      <c r="A33" s="131"/>
      <c r="B33" s="156" t="s">
        <v>190</v>
      </c>
      <c r="C33" s="154"/>
      <c r="D33" s="219"/>
      <c r="E33" s="219"/>
      <c r="F33" s="164">
        <v>-126875553</v>
      </c>
      <c r="G33" s="85"/>
      <c r="H33" s="89">
        <v>74558933</v>
      </c>
      <c r="I33" s="85"/>
      <c r="J33" s="164">
        <v>-122079170</v>
      </c>
      <c r="K33" s="85"/>
      <c r="L33" s="89">
        <v>51743786</v>
      </c>
    </row>
    <row r="34" spans="1:12" ht="15" customHeight="1">
      <c r="A34" s="131"/>
      <c r="B34" s="156" t="s">
        <v>191</v>
      </c>
      <c r="C34" s="154"/>
      <c r="D34" s="82"/>
      <c r="E34" s="219"/>
      <c r="F34" s="164">
        <v>-4245166</v>
      </c>
      <c r="G34" s="85"/>
      <c r="H34" s="89">
        <v>101735</v>
      </c>
      <c r="I34" s="85"/>
      <c r="J34" s="164">
        <v>-3410219</v>
      </c>
      <c r="K34" s="85"/>
      <c r="L34" s="89">
        <v>348853</v>
      </c>
    </row>
    <row r="35" spans="1:12" ht="15" customHeight="1">
      <c r="A35" s="131"/>
      <c r="B35" s="156" t="s">
        <v>192</v>
      </c>
      <c r="C35" s="154"/>
      <c r="D35" s="82"/>
      <c r="E35" s="219"/>
      <c r="F35" s="168">
        <v>976156</v>
      </c>
      <c r="G35" s="85"/>
      <c r="H35" s="90">
        <v>0</v>
      </c>
      <c r="I35" s="85"/>
      <c r="J35" s="168">
        <v>976156</v>
      </c>
      <c r="K35" s="85"/>
      <c r="L35" s="90">
        <v>0</v>
      </c>
    </row>
    <row r="36" spans="1:12" ht="6" customHeight="1">
      <c r="A36" s="110"/>
      <c r="B36" s="156"/>
      <c r="C36" s="131"/>
      <c r="D36" s="219"/>
      <c r="E36" s="219"/>
      <c r="F36" s="181"/>
      <c r="G36" s="82"/>
      <c r="H36" s="106"/>
      <c r="I36" s="82"/>
      <c r="J36" s="164"/>
      <c r="K36" s="85"/>
      <c r="L36" s="89"/>
    </row>
    <row r="37" spans="1:12" ht="15" customHeight="1">
      <c r="A37" s="154" t="s">
        <v>193</v>
      </c>
      <c r="B37" s="154"/>
      <c r="C37" s="154"/>
      <c r="D37" s="219"/>
      <c r="E37" s="219"/>
      <c r="F37" s="182">
        <f>SUM(F12:F36)</f>
        <v>-138506446</v>
      </c>
      <c r="G37" s="157"/>
      <c r="H37" s="107">
        <f>SUM(H12:H36)</f>
        <v>-75342236</v>
      </c>
      <c r="I37" s="157"/>
      <c r="J37" s="182">
        <f>SUM(J12:J36)</f>
        <v>-90519649</v>
      </c>
      <c r="K37" s="157"/>
      <c r="L37" s="107">
        <f>SUM(L12:L36)</f>
        <v>-55652544</v>
      </c>
    </row>
    <row r="38" spans="1:12" ht="15" customHeight="1">
      <c r="A38" s="158" t="s">
        <v>194</v>
      </c>
      <c r="B38" s="158"/>
      <c r="C38" s="110" t="s">
        <v>195</v>
      </c>
      <c r="D38" s="219"/>
      <c r="E38" s="219"/>
      <c r="F38" s="164">
        <v>-13371231</v>
      </c>
      <c r="G38" s="81"/>
      <c r="H38" s="89">
        <v>-10072957</v>
      </c>
      <c r="I38" s="81"/>
      <c r="J38" s="164">
        <v>-13269013</v>
      </c>
      <c r="K38" s="81"/>
      <c r="L38" s="89">
        <v>-9814684</v>
      </c>
    </row>
    <row r="39" spans="1:12" ht="15" customHeight="1">
      <c r="A39" s="110"/>
      <c r="B39" s="131"/>
      <c r="C39" s="110" t="s">
        <v>196</v>
      </c>
      <c r="D39" s="219"/>
      <c r="E39" s="219"/>
      <c r="F39" s="168">
        <v>-7719488</v>
      </c>
      <c r="G39" s="81"/>
      <c r="H39" s="90">
        <v>-3343877</v>
      </c>
      <c r="I39" s="81"/>
      <c r="J39" s="168">
        <v>-7373701</v>
      </c>
      <c r="K39" s="81"/>
      <c r="L39" s="90">
        <v>-3973118</v>
      </c>
    </row>
    <row r="40" spans="1:12" ht="6" customHeight="1">
      <c r="A40" s="253" t="s">
        <v>197</v>
      </c>
      <c r="B40" s="246"/>
      <c r="C40" s="226"/>
      <c r="D40" s="219"/>
      <c r="E40" s="219"/>
      <c r="F40" s="181"/>
      <c r="G40" s="82"/>
      <c r="H40" s="106"/>
      <c r="I40" s="82"/>
      <c r="J40" s="164"/>
      <c r="K40" s="85"/>
      <c r="L40" s="89"/>
    </row>
    <row r="41" spans="1:12" ht="15" customHeight="1">
      <c r="A41" s="154" t="s">
        <v>198</v>
      </c>
      <c r="B41" s="131"/>
      <c r="C41" s="131"/>
      <c r="D41" s="219"/>
      <c r="E41" s="219"/>
      <c r="F41" s="168">
        <f>SUM(F37:F40)</f>
        <v>-159597165</v>
      </c>
      <c r="G41" s="82"/>
      <c r="H41" s="90">
        <f>SUM(H37:H40)</f>
        <v>-88759070</v>
      </c>
      <c r="I41" s="82"/>
      <c r="J41" s="168">
        <f>SUM(J37:J40)</f>
        <v>-111162363</v>
      </c>
      <c r="K41" s="85"/>
      <c r="L41" s="90">
        <f>SUM(L37:L40)</f>
        <v>-69440346</v>
      </c>
    </row>
    <row r="42" spans="1:12" ht="6" customHeight="1">
      <c r="A42" s="226"/>
      <c r="B42" s="226"/>
      <c r="C42" s="226"/>
      <c r="D42" s="219"/>
      <c r="E42" s="219"/>
      <c r="F42" s="173"/>
      <c r="G42" s="81"/>
      <c r="H42" s="94"/>
      <c r="I42" s="81"/>
      <c r="J42" s="173"/>
      <c r="K42" s="81"/>
      <c r="L42" s="94"/>
    </row>
    <row r="43" spans="1:12" ht="15" customHeight="1">
      <c r="A43" s="131" t="s">
        <v>199</v>
      </c>
      <c r="B43" s="131"/>
      <c r="C43" s="131"/>
      <c r="D43" s="219"/>
      <c r="E43" s="219"/>
      <c r="F43" s="181"/>
      <c r="G43" s="82"/>
      <c r="H43" s="106"/>
      <c r="I43" s="82"/>
      <c r="J43" s="164"/>
      <c r="K43" s="85"/>
      <c r="L43" s="89"/>
    </row>
    <row r="44" spans="1:12" ht="15" customHeight="1">
      <c r="A44" s="110" t="s">
        <v>200</v>
      </c>
      <c r="B44" s="131"/>
      <c r="C44" s="131"/>
      <c r="D44" s="219"/>
      <c r="E44" s="219"/>
      <c r="F44" s="164"/>
      <c r="G44" s="82"/>
      <c r="H44" s="89"/>
      <c r="I44" s="82"/>
      <c r="J44" s="164"/>
      <c r="K44" s="85"/>
      <c r="L44" s="89"/>
    </row>
    <row r="45" spans="1:12" ht="15" customHeight="1">
      <c r="A45" s="110"/>
      <c r="B45" s="110" t="s">
        <v>201</v>
      </c>
      <c r="C45" s="131"/>
      <c r="D45" s="219"/>
      <c r="E45" s="219"/>
      <c r="F45" s="164">
        <v>0</v>
      </c>
      <c r="G45" s="82"/>
      <c r="H45" s="89">
        <v>49992114</v>
      </c>
      <c r="I45" s="82"/>
      <c r="J45" s="164">
        <v>0</v>
      </c>
      <c r="K45" s="85"/>
      <c r="L45" s="89">
        <v>49992114</v>
      </c>
    </row>
    <row r="46" spans="1:12" ht="15" customHeight="1">
      <c r="A46" s="110" t="s">
        <v>202</v>
      </c>
      <c r="B46" s="131"/>
      <c r="C46" s="131"/>
      <c r="D46" s="219"/>
      <c r="E46" s="219"/>
      <c r="F46" s="164">
        <v>-98861827</v>
      </c>
      <c r="G46" s="82"/>
      <c r="H46" s="89">
        <v>-30672990</v>
      </c>
      <c r="I46" s="82"/>
      <c r="J46" s="164">
        <v>-98576522</v>
      </c>
      <c r="K46" s="85"/>
      <c r="L46" s="89">
        <v>-30636851</v>
      </c>
    </row>
    <row r="47" spans="1:12" ht="15" customHeight="1">
      <c r="A47" s="110" t="s">
        <v>203</v>
      </c>
      <c r="B47" s="110"/>
      <c r="C47" s="110"/>
      <c r="D47" s="219"/>
      <c r="E47" s="219"/>
      <c r="F47" s="164">
        <v>-4784622</v>
      </c>
      <c r="G47" s="81"/>
      <c r="H47" s="89">
        <v>-929206.61</v>
      </c>
      <c r="I47" s="81"/>
      <c r="J47" s="164">
        <v>-4784622</v>
      </c>
      <c r="K47" s="81"/>
      <c r="L47" s="89">
        <v>-929206.61</v>
      </c>
    </row>
    <row r="48" spans="1:12" ht="15" customHeight="1">
      <c r="A48" s="110" t="s">
        <v>204</v>
      </c>
      <c r="B48" s="110"/>
      <c r="C48" s="110"/>
      <c r="D48" s="219">
        <v>10</v>
      </c>
      <c r="E48" s="219"/>
      <c r="F48" s="164">
        <v>-350010</v>
      </c>
      <c r="G48" s="81"/>
      <c r="H48" s="89">
        <v>-291866</v>
      </c>
      <c r="I48" s="81"/>
      <c r="J48" s="164">
        <v>-307010</v>
      </c>
      <c r="K48" s="81"/>
      <c r="L48" s="89">
        <v>-284966</v>
      </c>
    </row>
    <row r="49" spans="1:15" ht="15" customHeight="1">
      <c r="A49" s="110" t="s">
        <v>205</v>
      </c>
      <c r="B49" s="110"/>
      <c r="C49" s="110"/>
      <c r="D49" s="219"/>
      <c r="E49" s="219"/>
      <c r="F49" s="164">
        <v>0</v>
      </c>
      <c r="G49" s="81"/>
      <c r="H49" s="89">
        <v>9400</v>
      </c>
      <c r="I49" s="81"/>
      <c r="J49" s="164">
        <v>0</v>
      </c>
      <c r="K49" s="81"/>
      <c r="L49" s="89">
        <v>9400</v>
      </c>
      <c r="M49" s="220"/>
      <c r="N49" s="220"/>
      <c r="O49" s="220"/>
    </row>
    <row r="50" spans="1:15" ht="15" customHeight="1">
      <c r="A50" s="110" t="s">
        <v>206</v>
      </c>
      <c r="B50" s="110"/>
      <c r="C50" s="110"/>
      <c r="D50" s="219"/>
      <c r="E50" s="219"/>
      <c r="F50" s="164">
        <v>-774899</v>
      </c>
      <c r="G50" s="81"/>
      <c r="H50" s="89">
        <v>-2013278</v>
      </c>
      <c r="I50" s="81"/>
      <c r="J50" s="164">
        <v>0</v>
      </c>
      <c r="K50" s="81"/>
      <c r="L50" s="89">
        <v>-2013278</v>
      </c>
      <c r="M50" s="220"/>
      <c r="N50" s="220"/>
      <c r="O50" s="220"/>
    </row>
    <row r="51" spans="1:15" ht="15" customHeight="1">
      <c r="A51" s="110" t="s">
        <v>207</v>
      </c>
      <c r="B51" s="110"/>
      <c r="C51" s="110"/>
      <c r="D51" s="219"/>
      <c r="E51" s="219"/>
      <c r="F51" s="164">
        <v>-7580000</v>
      </c>
      <c r="G51" s="81"/>
      <c r="H51" s="89">
        <v>-2347500</v>
      </c>
      <c r="I51" s="81"/>
      <c r="J51" s="164">
        <v>-372500</v>
      </c>
      <c r="K51" s="81"/>
      <c r="L51" s="89">
        <v>-2347500</v>
      </c>
      <c r="M51" s="220"/>
      <c r="N51" s="220"/>
      <c r="O51" s="220"/>
    </row>
    <row r="52" spans="1:15" ht="15" customHeight="1">
      <c r="A52" s="110" t="s">
        <v>208</v>
      </c>
      <c r="B52" s="110"/>
      <c r="C52" s="110"/>
      <c r="D52" s="219">
        <v>9</v>
      </c>
      <c r="E52" s="219"/>
      <c r="F52" s="164">
        <v>0</v>
      </c>
      <c r="G52" s="81"/>
      <c r="H52" s="89">
        <v>0</v>
      </c>
      <c r="I52" s="81"/>
      <c r="J52" s="164">
        <v>-50510000</v>
      </c>
      <c r="K52" s="81"/>
      <c r="L52" s="89">
        <v>0</v>
      </c>
      <c r="M52" s="220"/>
      <c r="N52" s="220"/>
      <c r="O52" s="220"/>
    </row>
    <row r="53" spans="1:15" ht="15" customHeight="1">
      <c r="A53" s="110" t="s">
        <v>209</v>
      </c>
      <c r="B53" s="110"/>
      <c r="C53" s="110"/>
      <c r="D53" s="219">
        <v>9</v>
      </c>
      <c r="E53" s="219"/>
      <c r="F53" s="164">
        <v>-69960040</v>
      </c>
      <c r="G53" s="81"/>
      <c r="H53" s="89">
        <v>0</v>
      </c>
      <c r="I53" s="81"/>
      <c r="J53" s="164">
        <v>-69960040</v>
      </c>
      <c r="K53" s="81"/>
      <c r="L53" s="89">
        <v>0</v>
      </c>
      <c r="M53" s="220"/>
      <c r="N53" s="220"/>
      <c r="O53" s="220"/>
    </row>
    <row r="54" spans="1:15" ht="15" customHeight="1">
      <c r="A54" s="110" t="s">
        <v>210</v>
      </c>
      <c r="B54" s="131"/>
      <c r="C54" s="131"/>
      <c r="D54" s="219">
        <v>18</v>
      </c>
      <c r="E54" s="110"/>
      <c r="F54" s="164">
        <v>-25000000</v>
      </c>
      <c r="G54" s="81"/>
      <c r="H54" s="89">
        <v>0</v>
      </c>
      <c r="I54" s="81"/>
      <c r="J54" s="173">
        <v>-102356500</v>
      </c>
      <c r="K54" s="81"/>
      <c r="L54" s="94">
        <v>-16971000</v>
      </c>
      <c r="M54" s="220"/>
      <c r="N54" s="220"/>
      <c r="O54" s="220"/>
    </row>
    <row r="55" spans="1:15" ht="15" customHeight="1">
      <c r="A55" s="110" t="s">
        <v>211</v>
      </c>
      <c r="B55" s="131"/>
      <c r="C55" s="131"/>
      <c r="D55" s="219"/>
      <c r="E55" s="110"/>
      <c r="F55" s="164">
        <v>0</v>
      </c>
      <c r="G55" s="81"/>
      <c r="H55" s="89">
        <v>0</v>
      </c>
      <c r="I55" s="81"/>
      <c r="J55" s="164">
        <v>41491728</v>
      </c>
      <c r="K55" s="81"/>
      <c r="L55" s="89">
        <v>0</v>
      </c>
      <c r="M55" s="220"/>
      <c r="N55" s="220"/>
      <c r="O55" s="220"/>
    </row>
    <row r="56" spans="1:15" ht="15" customHeight="1">
      <c r="A56" s="110" t="s">
        <v>212</v>
      </c>
      <c r="B56" s="110"/>
      <c r="C56" s="110"/>
      <c r="D56" s="219"/>
      <c r="E56" s="110"/>
      <c r="F56" s="168">
        <v>861478</v>
      </c>
      <c r="G56" s="81"/>
      <c r="H56" s="90">
        <v>646201</v>
      </c>
      <c r="I56" s="81"/>
      <c r="J56" s="168">
        <v>9420172</v>
      </c>
      <c r="K56" s="81"/>
      <c r="L56" s="90">
        <v>641281</v>
      </c>
      <c r="M56" s="220"/>
      <c r="N56" s="220"/>
      <c r="O56" s="220"/>
    </row>
    <row r="57" spans="1:15" ht="6" customHeight="1">
      <c r="A57" s="110"/>
      <c r="B57" s="110"/>
      <c r="C57" s="110"/>
      <c r="D57" s="219"/>
      <c r="E57" s="219"/>
      <c r="F57" s="181"/>
      <c r="G57" s="82"/>
      <c r="H57" s="106"/>
      <c r="I57" s="82"/>
      <c r="J57" s="173"/>
      <c r="K57" s="81"/>
      <c r="L57" s="94"/>
      <c r="M57" s="220"/>
      <c r="N57" s="220"/>
      <c r="O57" s="220"/>
    </row>
    <row r="58" spans="1:15" ht="15" customHeight="1">
      <c r="A58" s="226" t="s">
        <v>213</v>
      </c>
      <c r="B58" s="110"/>
      <c r="C58" s="110"/>
      <c r="D58" s="219"/>
      <c r="E58" s="219"/>
      <c r="F58" s="168">
        <f>SUM(F44:F56)</f>
        <v>-206449920</v>
      </c>
      <c r="G58" s="82"/>
      <c r="H58" s="90">
        <f>SUM(H44:H56)</f>
        <v>14392874.390000001</v>
      </c>
      <c r="I58" s="82"/>
      <c r="J58" s="168">
        <f>SUM(J44:J56)</f>
        <v>-275955294</v>
      </c>
      <c r="K58" s="85"/>
      <c r="L58" s="90">
        <f>SUM(L44:L56)</f>
        <v>-2540006.6099999994</v>
      </c>
      <c r="M58" s="220"/>
      <c r="N58" s="220"/>
      <c r="O58" s="220"/>
    </row>
    <row r="59" spans="1:15" ht="15" customHeight="1">
      <c r="A59" s="226"/>
      <c r="B59" s="110"/>
      <c r="C59" s="110"/>
      <c r="D59" s="219"/>
      <c r="E59" s="219"/>
      <c r="F59" s="85"/>
      <c r="G59" s="82"/>
      <c r="H59" s="85"/>
      <c r="I59" s="82"/>
      <c r="J59" s="85"/>
      <c r="K59" s="85"/>
      <c r="L59" s="85"/>
      <c r="M59" s="220"/>
      <c r="N59" s="220"/>
      <c r="O59" s="220"/>
    </row>
    <row r="60" spans="1:15" s="202" customFormat="1" ht="10.5" customHeight="1">
      <c r="A60" s="226"/>
      <c r="B60" s="110"/>
      <c r="C60" s="110"/>
      <c r="D60" s="219"/>
      <c r="E60" s="219"/>
      <c r="F60" s="85"/>
      <c r="G60" s="82"/>
      <c r="H60" s="85"/>
      <c r="I60" s="82"/>
      <c r="J60" s="85"/>
      <c r="K60" s="85"/>
      <c r="L60" s="85"/>
      <c r="M60" s="220"/>
      <c r="N60" s="220"/>
      <c r="O60" s="220"/>
    </row>
    <row r="61" spans="1:15" ht="15" customHeight="1">
      <c r="A61" s="245" t="s">
        <v>37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20"/>
      <c r="N61" s="220"/>
      <c r="O61" s="220"/>
    </row>
    <row r="62" spans="1:15" ht="9.75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20"/>
      <c r="N62" s="220"/>
      <c r="O62" s="220"/>
    </row>
    <row r="63" spans="1:15" ht="21.95" customHeight="1">
      <c r="A63" s="280" t="str">
        <f>'EN 2-4'!A50</f>
        <v>The accompanying notes form part of this interim financial information.</v>
      </c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20"/>
      <c r="N63" s="220"/>
      <c r="O63" s="220"/>
    </row>
    <row r="64" spans="1:15" ht="16.5" customHeight="1">
      <c r="A64" s="131" t="s">
        <v>0</v>
      </c>
      <c r="B64" s="132"/>
      <c r="C64" s="132"/>
      <c r="D64" s="219"/>
      <c r="E64" s="219"/>
      <c r="F64" s="82"/>
      <c r="G64" s="82"/>
      <c r="H64" s="82"/>
      <c r="I64" s="82"/>
      <c r="J64" s="85"/>
      <c r="K64" s="85"/>
      <c r="L64" s="85"/>
      <c r="M64" s="220"/>
      <c r="N64" s="220"/>
      <c r="O64" s="220"/>
    </row>
    <row r="65" spans="1:12" ht="16.5" customHeight="1">
      <c r="A65" s="132" t="s">
        <v>214</v>
      </c>
      <c r="B65" s="132"/>
      <c r="C65" s="132"/>
      <c r="D65" s="219"/>
      <c r="E65" s="219"/>
      <c r="F65" s="82"/>
      <c r="G65" s="82"/>
      <c r="H65" s="82"/>
      <c r="I65" s="82"/>
      <c r="J65" s="82"/>
      <c r="K65" s="82"/>
      <c r="L65" s="82"/>
    </row>
    <row r="66" spans="1:12" ht="16.5" customHeight="1">
      <c r="A66" s="279" t="str">
        <f>A3</f>
        <v>For the six-month period ended 30 June 2023</v>
      </c>
      <c r="B66" s="254"/>
      <c r="C66" s="254"/>
      <c r="D66" s="268"/>
      <c r="E66" s="268"/>
      <c r="F66" s="258"/>
      <c r="G66" s="258"/>
      <c r="H66" s="258"/>
      <c r="I66" s="258"/>
      <c r="J66" s="258"/>
      <c r="K66" s="258"/>
      <c r="L66" s="258"/>
    </row>
    <row r="67" spans="1:12" ht="16.5" customHeight="1">
      <c r="A67" s="132"/>
      <c r="B67" s="132"/>
      <c r="C67" s="132"/>
      <c r="D67" s="219"/>
      <c r="E67" s="219"/>
      <c r="F67" s="82"/>
      <c r="G67" s="82"/>
      <c r="H67" s="82"/>
      <c r="I67" s="82"/>
      <c r="J67" s="82"/>
      <c r="K67" s="82"/>
      <c r="L67" s="82"/>
    </row>
    <row r="68" spans="1:12" ht="16.5" customHeight="1">
      <c r="A68" s="132"/>
      <c r="B68" s="132"/>
      <c r="C68" s="132"/>
      <c r="D68" s="219"/>
      <c r="E68" s="219"/>
      <c r="F68" s="82"/>
      <c r="G68" s="82"/>
      <c r="H68" s="82"/>
      <c r="I68" s="82"/>
      <c r="J68" s="82"/>
      <c r="K68" s="82"/>
      <c r="L68" s="82"/>
    </row>
    <row r="69" spans="1:12" ht="16.5" customHeight="1">
      <c r="A69" s="132"/>
      <c r="B69" s="132"/>
      <c r="C69" s="132"/>
      <c r="D69" s="219"/>
      <c r="E69" s="219"/>
      <c r="F69" s="248" t="s">
        <v>87</v>
      </c>
      <c r="G69" s="246"/>
      <c r="H69" s="246"/>
      <c r="I69" s="222"/>
      <c r="J69" s="248" t="s">
        <v>88</v>
      </c>
      <c r="K69" s="246"/>
      <c r="L69" s="246"/>
    </row>
    <row r="70" spans="1:12" ht="16.5" customHeight="1">
      <c r="A70" s="132"/>
      <c r="B70" s="132"/>
      <c r="C70" s="132"/>
      <c r="D70" s="219"/>
      <c r="E70" s="219"/>
      <c r="F70" s="251" t="s">
        <v>5</v>
      </c>
      <c r="G70" s="270"/>
      <c r="H70" s="270"/>
      <c r="I70" s="82"/>
      <c r="J70" s="251" t="s">
        <v>5</v>
      </c>
      <c r="K70" s="270"/>
      <c r="L70" s="270"/>
    </row>
    <row r="71" spans="1:12" ht="16.5" customHeight="1">
      <c r="A71" s="132"/>
      <c r="B71" s="132"/>
      <c r="C71" s="132"/>
      <c r="D71" s="219"/>
      <c r="E71" s="219"/>
      <c r="F71" s="83" t="s">
        <v>8</v>
      </c>
      <c r="G71" s="105"/>
      <c r="H71" s="83" t="s">
        <v>8</v>
      </c>
      <c r="I71" s="85"/>
      <c r="J71" s="83" t="s">
        <v>8</v>
      </c>
      <c r="K71" s="105"/>
      <c r="L71" s="83" t="s">
        <v>8</v>
      </c>
    </row>
    <row r="72" spans="1:12" ht="16.5" customHeight="1">
      <c r="A72" s="110"/>
      <c r="B72" s="110"/>
      <c r="C72" s="110"/>
      <c r="D72" s="219"/>
      <c r="E72" s="81"/>
      <c r="F72" s="84" t="s">
        <v>10</v>
      </c>
      <c r="G72" s="84"/>
      <c r="H72" s="84" t="s">
        <v>11</v>
      </c>
      <c r="I72" s="138"/>
      <c r="J72" s="84" t="s">
        <v>10</v>
      </c>
      <c r="K72" s="84"/>
      <c r="L72" s="84" t="s">
        <v>11</v>
      </c>
    </row>
    <row r="73" spans="1:12" ht="16.5" customHeight="1">
      <c r="A73" s="110"/>
      <c r="B73" s="110"/>
      <c r="C73" s="110"/>
      <c r="D73" s="271" t="s">
        <v>12</v>
      </c>
      <c r="E73" s="110"/>
      <c r="F73" s="264" t="s">
        <v>13</v>
      </c>
      <c r="G73" s="105"/>
      <c r="H73" s="264" t="s">
        <v>13</v>
      </c>
      <c r="I73" s="81"/>
      <c r="J73" s="264" t="s">
        <v>13</v>
      </c>
      <c r="K73" s="105"/>
      <c r="L73" s="264" t="s">
        <v>13</v>
      </c>
    </row>
    <row r="74" spans="1:12" ht="16.5" customHeight="1">
      <c r="A74" s="226"/>
      <c r="B74" s="110"/>
      <c r="C74" s="110"/>
      <c r="D74" s="219"/>
      <c r="E74" s="219"/>
      <c r="F74" s="164"/>
      <c r="G74" s="82"/>
      <c r="H74" s="85"/>
      <c r="I74" s="82"/>
      <c r="J74" s="164"/>
      <c r="K74" s="85"/>
      <c r="L74" s="85"/>
    </row>
    <row r="75" spans="1:12" ht="16.5" customHeight="1">
      <c r="A75" s="159" t="s">
        <v>215</v>
      </c>
      <c r="B75" s="110"/>
      <c r="C75" s="110"/>
      <c r="D75" s="219"/>
      <c r="E75" s="219"/>
      <c r="F75" s="164"/>
      <c r="G75" s="82"/>
      <c r="H75" s="89"/>
      <c r="I75" s="82"/>
      <c r="J75" s="164"/>
      <c r="K75" s="85"/>
      <c r="L75" s="89"/>
    </row>
    <row r="76" spans="1:12" ht="16.5" customHeight="1">
      <c r="A76" s="154" t="s">
        <v>216</v>
      </c>
      <c r="B76" s="154"/>
      <c r="C76" s="154"/>
      <c r="D76" s="219"/>
      <c r="E76" s="219"/>
      <c r="F76" s="164">
        <v>2315863</v>
      </c>
      <c r="G76" s="82"/>
      <c r="H76" s="89">
        <v>152335000</v>
      </c>
      <c r="I76" s="82"/>
      <c r="J76" s="164">
        <v>0</v>
      </c>
      <c r="K76" s="82"/>
      <c r="L76" s="89">
        <v>152335000</v>
      </c>
    </row>
    <row r="77" spans="1:12" ht="16.5" customHeight="1">
      <c r="A77" s="154" t="s">
        <v>217</v>
      </c>
      <c r="B77" s="154"/>
      <c r="C77" s="154"/>
      <c r="D77" s="110"/>
      <c r="E77" s="110"/>
      <c r="F77" s="173"/>
      <c r="G77" s="81"/>
      <c r="H77" s="94"/>
      <c r="I77" s="81"/>
      <c r="J77" s="173"/>
      <c r="K77" s="81"/>
      <c r="L77" s="94"/>
    </row>
    <row r="78" spans="1:12" ht="16.5" customHeight="1">
      <c r="A78" s="154"/>
      <c r="B78" s="154" t="s">
        <v>54</v>
      </c>
      <c r="C78" s="154"/>
      <c r="D78" s="219"/>
      <c r="E78" s="219"/>
      <c r="F78" s="164">
        <v>0</v>
      </c>
      <c r="G78" s="81"/>
      <c r="H78" s="94">
        <v>-179500000</v>
      </c>
      <c r="I78" s="81"/>
      <c r="J78" s="164">
        <v>0</v>
      </c>
      <c r="K78" s="81"/>
      <c r="L78" s="89">
        <v>-179500000</v>
      </c>
    </row>
    <row r="79" spans="1:12" ht="16.5" customHeight="1">
      <c r="A79" s="154" t="s">
        <v>218</v>
      </c>
      <c r="B79" s="154"/>
      <c r="C79" s="154"/>
      <c r="D79" s="219"/>
      <c r="E79" s="219"/>
      <c r="F79" s="164">
        <v>0</v>
      </c>
      <c r="G79" s="81"/>
      <c r="H79" s="94">
        <v>17540378</v>
      </c>
      <c r="I79" s="81"/>
      <c r="J79" s="164">
        <v>0</v>
      </c>
      <c r="K79" s="81"/>
      <c r="L79" s="89">
        <v>17385680</v>
      </c>
    </row>
    <row r="80" spans="1:12" ht="16.5" customHeight="1">
      <c r="A80" s="160" t="s">
        <v>219</v>
      </c>
      <c r="B80" s="154"/>
      <c r="C80" s="154"/>
      <c r="D80" s="219"/>
      <c r="E80" s="219"/>
      <c r="F80" s="164"/>
      <c r="G80" s="81"/>
      <c r="H80" s="94"/>
      <c r="I80" s="81"/>
      <c r="J80" s="173"/>
      <c r="K80" s="81"/>
      <c r="L80" s="94"/>
    </row>
    <row r="81" spans="1:12" ht="16.5" customHeight="1">
      <c r="A81" s="160"/>
      <c r="B81" s="154" t="s">
        <v>54</v>
      </c>
      <c r="C81" s="154"/>
      <c r="D81" s="186">
        <v>11.1</v>
      </c>
      <c r="E81" s="219"/>
      <c r="F81" s="164">
        <v>-7561831</v>
      </c>
      <c r="G81" s="82"/>
      <c r="H81" s="89">
        <v>-21987056</v>
      </c>
      <c r="I81" s="82"/>
      <c r="J81" s="164">
        <v>-6638049</v>
      </c>
      <c r="K81" s="82"/>
      <c r="L81" s="89">
        <v>-21548295</v>
      </c>
    </row>
    <row r="82" spans="1:12" ht="16.5" customHeight="1">
      <c r="A82" s="110" t="s">
        <v>220</v>
      </c>
      <c r="B82" s="154"/>
      <c r="C82" s="154"/>
      <c r="D82" s="219"/>
      <c r="E82" s="110"/>
      <c r="F82" s="164">
        <v>0</v>
      </c>
      <c r="G82" s="81"/>
      <c r="H82" s="89">
        <v>500000000</v>
      </c>
      <c r="I82" s="81"/>
      <c r="J82" s="164">
        <v>0</v>
      </c>
      <c r="K82" s="81"/>
      <c r="L82" s="89">
        <v>500000000</v>
      </c>
    </row>
    <row r="83" spans="1:12" ht="16.5" customHeight="1">
      <c r="A83" s="160" t="s">
        <v>221</v>
      </c>
      <c r="B83" s="154"/>
      <c r="C83" s="154"/>
      <c r="D83" s="219"/>
      <c r="E83" s="110"/>
      <c r="F83" s="183"/>
      <c r="G83" s="110"/>
      <c r="H83" s="108"/>
      <c r="I83" s="110"/>
      <c r="J83" s="183"/>
      <c r="K83" s="110"/>
      <c r="L83" s="108"/>
    </row>
    <row r="84" spans="1:12" ht="16.5" customHeight="1">
      <c r="A84" s="110"/>
      <c r="B84" s="154" t="s">
        <v>222</v>
      </c>
      <c r="C84" s="154"/>
      <c r="D84" s="219"/>
      <c r="E84" s="110"/>
      <c r="F84" s="164">
        <v>0</v>
      </c>
      <c r="G84" s="81"/>
      <c r="H84" s="89">
        <v>-8060000</v>
      </c>
      <c r="I84" s="81"/>
      <c r="J84" s="164">
        <v>0</v>
      </c>
      <c r="K84" s="81"/>
      <c r="L84" s="89">
        <v>-8060000</v>
      </c>
    </row>
    <row r="85" spans="1:12" ht="16.5" customHeight="1">
      <c r="A85" s="110" t="s">
        <v>223</v>
      </c>
      <c r="B85" s="154"/>
      <c r="C85" s="154"/>
      <c r="D85" s="219">
        <v>12</v>
      </c>
      <c r="E85" s="110"/>
      <c r="F85" s="164">
        <v>-8291545</v>
      </c>
      <c r="G85" s="81"/>
      <c r="H85" s="89">
        <v>-12588511</v>
      </c>
      <c r="I85" s="81"/>
      <c r="J85" s="164">
        <v>-8291545</v>
      </c>
      <c r="K85" s="81"/>
      <c r="L85" s="89">
        <v>-12552776</v>
      </c>
    </row>
    <row r="86" spans="1:12" ht="16.5" customHeight="1">
      <c r="A86" s="110" t="s">
        <v>74</v>
      </c>
      <c r="B86" s="154"/>
      <c r="C86" s="154"/>
      <c r="D86" s="219">
        <v>14</v>
      </c>
      <c r="E86" s="110"/>
      <c r="F86" s="164">
        <v>105733360</v>
      </c>
      <c r="G86" s="81"/>
      <c r="H86" s="89">
        <v>0</v>
      </c>
      <c r="I86" s="81"/>
      <c r="J86" s="164">
        <v>105733360</v>
      </c>
      <c r="K86" s="81"/>
      <c r="L86" s="89">
        <v>0</v>
      </c>
    </row>
    <row r="87" spans="1:12" ht="16.5" customHeight="1">
      <c r="A87" s="110" t="s">
        <v>152</v>
      </c>
      <c r="B87" s="154"/>
      <c r="C87" s="154"/>
      <c r="D87" s="219">
        <v>16</v>
      </c>
      <c r="E87" s="110"/>
      <c r="F87" s="168">
        <v>-38028414</v>
      </c>
      <c r="G87" s="81"/>
      <c r="H87" s="90">
        <v>-18221337</v>
      </c>
      <c r="I87" s="81"/>
      <c r="J87" s="168">
        <v>-38028414</v>
      </c>
      <c r="K87" s="81"/>
      <c r="L87" s="90">
        <v>-18221337</v>
      </c>
    </row>
    <row r="88" spans="1:12" ht="16.5" customHeight="1">
      <c r="A88" s="226"/>
      <c r="B88" s="161"/>
      <c r="C88" s="161"/>
      <c r="D88" s="219"/>
      <c r="E88" s="219"/>
      <c r="F88" s="181"/>
      <c r="G88" s="82"/>
      <c r="H88" s="106"/>
      <c r="I88" s="82"/>
      <c r="J88" s="164"/>
      <c r="K88" s="85"/>
      <c r="L88" s="89"/>
    </row>
    <row r="89" spans="1:12" ht="16.5" customHeight="1">
      <c r="A89" s="154" t="s">
        <v>224</v>
      </c>
      <c r="B89" s="226"/>
      <c r="C89" s="226"/>
      <c r="D89" s="219"/>
      <c r="E89" s="219"/>
      <c r="F89" s="168">
        <f>SUM(F76:F88)</f>
        <v>54167433</v>
      </c>
      <c r="G89" s="82"/>
      <c r="H89" s="90">
        <f>SUM(H76:H88)</f>
        <v>429518474</v>
      </c>
      <c r="I89" s="82"/>
      <c r="J89" s="168">
        <f>SUM(J76:J88)</f>
        <v>52775352</v>
      </c>
      <c r="K89" s="85"/>
      <c r="L89" s="90">
        <f>SUM(L76:L88)</f>
        <v>429838272</v>
      </c>
    </row>
    <row r="90" spans="1:12" ht="16.5" customHeight="1">
      <c r="A90" s="132"/>
      <c r="B90" s="132"/>
      <c r="C90" s="132"/>
      <c r="D90" s="219"/>
      <c r="E90" s="219"/>
      <c r="F90" s="181"/>
      <c r="G90" s="82"/>
      <c r="H90" s="106"/>
      <c r="I90" s="82"/>
      <c r="J90" s="164"/>
      <c r="K90" s="85"/>
      <c r="L90" s="89"/>
    </row>
    <row r="91" spans="1:12" ht="16.5" customHeight="1">
      <c r="A91" s="162" t="s">
        <v>225</v>
      </c>
      <c r="B91" s="132"/>
      <c r="C91" s="132"/>
      <c r="D91" s="219"/>
      <c r="E91" s="219"/>
      <c r="F91" s="164">
        <f>F41+F58+F89</f>
        <v>-311879652</v>
      </c>
      <c r="G91" s="81"/>
      <c r="H91" s="89">
        <f>H41+H58+H89</f>
        <v>355152278.38999999</v>
      </c>
      <c r="I91" s="81"/>
      <c r="J91" s="164">
        <f>J41+J58+J89</f>
        <v>-334342305</v>
      </c>
      <c r="K91" s="81"/>
      <c r="L91" s="89">
        <f>L41+L58+L89</f>
        <v>357857919.38999999</v>
      </c>
    </row>
    <row r="92" spans="1:12" ht="16.5" customHeight="1">
      <c r="A92" s="156" t="s">
        <v>226</v>
      </c>
      <c r="B92" s="132"/>
      <c r="C92" s="132"/>
      <c r="D92" s="219"/>
      <c r="E92" s="219"/>
      <c r="F92" s="168">
        <v>550568129</v>
      </c>
      <c r="G92" s="81"/>
      <c r="H92" s="90">
        <v>123186180</v>
      </c>
      <c r="I92" s="81"/>
      <c r="J92" s="168">
        <v>544186255</v>
      </c>
      <c r="K92" s="81"/>
      <c r="L92" s="90">
        <v>114003914</v>
      </c>
    </row>
    <row r="93" spans="1:12" ht="16.5" customHeight="1">
      <c r="A93" s="154"/>
      <c r="B93" s="132"/>
      <c r="C93" s="132"/>
      <c r="D93" s="219"/>
      <c r="E93" s="219"/>
      <c r="F93" s="164"/>
      <c r="G93" s="81"/>
      <c r="H93" s="89"/>
      <c r="I93" s="81"/>
      <c r="J93" s="164"/>
      <c r="K93" s="81"/>
      <c r="L93" s="89"/>
    </row>
    <row r="94" spans="1:12" ht="16.5" customHeight="1" thickBot="1">
      <c r="A94" s="162" t="s">
        <v>227</v>
      </c>
      <c r="B94" s="132"/>
      <c r="C94" s="132"/>
      <c r="D94" s="219"/>
      <c r="E94" s="219"/>
      <c r="F94" s="172">
        <f>SUM(F91:F93)</f>
        <v>238688477</v>
      </c>
      <c r="G94" s="81"/>
      <c r="H94" s="93">
        <f>SUM(H91:H93)</f>
        <v>478338458.38999999</v>
      </c>
      <c r="I94" s="81"/>
      <c r="J94" s="172">
        <f>SUM(J91:J93)</f>
        <v>209843950</v>
      </c>
      <c r="K94" s="81"/>
      <c r="L94" s="93">
        <f>SUM(L91:L93)</f>
        <v>471861833.38999999</v>
      </c>
    </row>
    <row r="95" spans="1:12" ht="16.5" customHeight="1" thickTop="1">
      <c r="A95" s="132"/>
      <c r="B95" s="132"/>
      <c r="C95" s="132"/>
      <c r="D95" s="219"/>
      <c r="E95" s="219"/>
      <c r="F95" s="164"/>
      <c r="G95" s="85"/>
      <c r="H95" s="89"/>
      <c r="I95" s="85"/>
      <c r="J95" s="164"/>
      <c r="K95" s="85"/>
      <c r="L95" s="89"/>
    </row>
    <row r="96" spans="1:12" ht="16.5" customHeight="1">
      <c r="A96" s="163" t="s">
        <v>16</v>
      </c>
      <c r="B96" s="132"/>
      <c r="C96" s="132"/>
      <c r="D96" s="219"/>
      <c r="E96" s="219"/>
      <c r="F96" s="181"/>
      <c r="G96" s="82"/>
      <c r="H96" s="106"/>
      <c r="I96" s="82"/>
      <c r="J96" s="164"/>
      <c r="K96" s="85"/>
      <c r="L96" s="89"/>
    </row>
    <row r="97" spans="1:15" ht="16.5" customHeight="1">
      <c r="A97" s="154" t="s">
        <v>16</v>
      </c>
      <c r="B97" s="226"/>
      <c r="C97" s="226"/>
      <c r="D97" s="219"/>
      <c r="E97" s="219"/>
      <c r="F97" s="164">
        <v>238688477</v>
      </c>
      <c r="G97" s="85"/>
      <c r="H97" s="89">
        <v>480848201</v>
      </c>
      <c r="I97" s="85"/>
      <c r="J97" s="164">
        <v>209843950</v>
      </c>
      <c r="K97" s="85"/>
      <c r="L97" s="89">
        <v>472375727</v>
      </c>
      <c r="M97" s="220"/>
      <c r="N97" s="220"/>
      <c r="O97" s="220"/>
    </row>
    <row r="98" spans="1:15" ht="16.5" customHeight="1">
      <c r="A98" s="154" t="s">
        <v>228</v>
      </c>
      <c r="B98" s="110"/>
      <c r="C98" s="132"/>
      <c r="D98" s="219"/>
      <c r="E98" s="219"/>
      <c r="F98" s="168">
        <v>0</v>
      </c>
      <c r="G98" s="85"/>
      <c r="H98" s="90">
        <v>-2509743</v>
      </c>
      <c r="I98" s="85"/>
      <c r="J98" s="168">
        <v>0</v>
      </c>
      <c r="K98" s="85"/>
      <c r="L98" s="90">
        <v>-513894</v>
      </c>
      <c r="M98" s="220"/>
      <c r="N98" s="220"/>
      <c r="O98" s="220"/>
    </row>
    <row r="99" spans="1:15" ht="16.5" customHeight="1">
      <c r="A99" s="154"/>
      <c r="B99" s="110"/>
      <c r="C99" s="132"/>
      <c r="D99" s="219"/>
      <c r="E99" s="219"/>
      <c r="F99" s="164"/>
      <c r="G99" s="85"/>
      <c r="H99" s="89"/>
      <c r="I99" s="85"/>
      <c r="J99" s="164"/>
      <c r="K99" s="85"/>
      <c r="L99" s="89"/>
      <c r="M99" s="220"/>
      <c r="N99" s="220"/>
      <c r="O99" s="220"/>
    </row>
    <row r="100" spans="1:15" ht="16.5" customHeight="1" thickBot="1">
      <c r="A100" s="132"/>
      <c r="B100" s="132"/>
      <c r="C100" s="132"/>
      <c r="D100" s="219"/>
      <c r="E100" s="219"/>
      <c r="F100" s="172">
        <f>SUM(F97:F99)</f>
        <v>238688477</v>
      </c>
      <c r="G100" s="85"/>
      <c r="H100" s="93">
        <f>SUM(H97:H99)</f>
        <v>478338458</v>
      </c>
      <c r="I100" s="85"/>
      <c r="J100" s="172">
        <f>SUM(J97:J99)</f>
        <v>209843950</v>
      </c>
      <c r="K100" s="85"/>
      <c r="L100" s="93">
        <f>SUM(L97:L99)</f>
        <v>471861833</v>
      </c>
      <c r="M100" s="220"/>
      <c r="N100" s="220"/>
      <c r="O100" s="220"/>
    </row>
    <row r="101" spans="1:15" s="202" customFormat="1" ht="16.5" customHeight="1" thickTop="1">
      <c r="A101" s="132"/>
      <c r="B101" s="132"/>
      <c r="C101" s="132"/>
      <c r="D101" s="219"/>
      <c r="E101" s="219"/>
      <c r="F101" s="164"/>
      <c r="G101" s="85"/>
      <c r="H101" s="89"/>
      <c r="I101" s="85"/>
      <c r="J101" s="164"/>
      <c r="K101" s="85"/>
      <c r="L101" s="89"/>
      <c r="M101" s="220"/>
      <c r="N101" s="220"/>
      <c r="O101" s="220"/>
    </row>
    <row r="102" spans="1:15" ht="16.5" customHeight="1">
      <c r="A102" s="132"/>
      <c r="B102" s="132"/>
      <c r="C102" s="132"/>
      <c r="D102" s="219"/>
      <c r="E102" s="219"/>
      <c r="F102" s="184"/>
      <c r="G102" s="152"/>
      <c r="H102" s="109"/>
      <c r="I102" s="152"/>
      <c r="J102" s="184"/>
      <c r="K102" s="152"/>
      <c r="L102" s="109"/>
      <c r="M102" s="220"/>
      <c r="N102" s="220"/>
      <c r="O102" s="220"/>
    </row>
    <row r="103" spans="1:15" ht="16.5" customHeight="1">
      <c r="A103" s="163" t="s">
        <v>229</v>
      </c>
      <c r="B103" s="132"/>
      <c r="C103" s="132"/>
      <c r="D103" s="219"/>
      <c r="E103" s="219"/>
      <c r="F103" s="181"/>
      <c r="G103" s="82"/>
      <c r="H103" s="106"/>
      <c r="I103" s="82"/>
      <c r="J103" s="164"/>
      <c r="K103" s="85"/>
      <c r="L103" s="89"/>
      <c r="M103" s="220"/>
      <c r="N103" s="220"/>
      <c r="O103" s="220"/>
    </row>
    <row r="104" spans="1:15" ht="16.5" customHeight="1">
      <c r="A104" s="163"/>
      <c r="B104" s="132"/>
      <c r="C104" s="132"/>
      <c r="D104" s="219"/>
      <c r="E104" s="219"/>
      <c r="F104" s="181"/>
      <c r="G104" s="82"/>
      <c r="H104" s="106"/>
      <c r="I104" s="82"/>
      <c r="J104" s="164"/>
      <c r="K104" s="85"/>
      <c r="L104" s="89"/>
      <c r="M104" s="220"/>
      <c r="N104" s="220"/>
      <c r="O104" s="220"/>
    </row>
    <row r="105" spans="1:15" ht="16.5" customHeight="1">
      <c r="A105" s="154" t="s">
        <v>230</v>
      </c>
      <c r="B105" s="226"/>
      <c r="C105" s="226"/>
      <c r="D105" s="219"/>
      <c r="E105" s="219"/>
      <c r="F105" s="164">
        <v>8550667</v>
      </c>
      <c r="G105" s="85"/>
      <c r="H105" s="89">
        <v>11197133</v>
      </c>
      <c r="I105" s="85"/>
      <c r="J105" s="164">
        <v>6742566</v>
      </c>
      <c r="K105" s="85"/>
      <c r="L105" s="89">
        <v>11197133</v>
      </c>
      <c r="M105" s="220"/>
      <c r="N105" s="220"/>
      <c r="O105" s="220"/>
    </row>
    <row r="106" spans="1:15" ht="16.5" customHeight="1">
      <c r="A106" s="154" t="s">
        <v>231</v>
      </c>
      <c r="B106" s="226"/>
      <c r="C106" s="226"/>
      <c r="D106" s="219"/>
      <c r="E106" s="219"/>
      <c r="F106" s="164">
        <v>2463471</v>
      </c>
      <c r="G106" s="85"/>
      <c r="H106" s="89">
        <v>2091916</v>
      </c>
      <c r="I106" s="85"/>
      <c r="J106" s="164">
        <v>2463471</v>
      </c>
      <c r="K106" s="85"/>
      <c r="L106" s="89">
        <v>2091916</v>
      </c>
      <c r="M106" s="220"/>
      <c r="N106" s="220"/>
      <c r="O106" s="220"/>
    </row>
    <row r="107" spans="1:15" ht="16.5" customHeight="1">
      <c r="A107" s="154" t="s">
        <v>232</v>
      </c>
      <c r="B107" s="132"/>
      <c r="C107" s="132"/>
      <c r="D107" s="219"/>
      <c r="E107" s="219"/>
      <c r="F107" s="164">
        <v>0</v>
      </c>
      <c r="G107" s="85"/>
      <c r="H107" s="89">
        <v>115645.6</v>
      </c>
      <c r="I107" s="85"/>
      <c r="J107" s="164">
        <v>0</v>
      </c>
      <c r="K107" s="85"/>
      <c r="L107" s="89">
        <v>115645.6</v>
      </c>
      <c r="M107" s="220"/>
      <c r="N107" s="220"/>
      <c r="O107" s="220"/>
    </row>
    <row r="108" spans="1:15" ht="16.5" customHeight="1">
      <c r="A108" s="154" t="s">
        <v>233</v>
      </c>
      <c r="B108" s="132"/>
      <c r="C108" s="132"/>
      <c r="D108" s="219"/>
      <c r="E108" s="219"/>
      <c r="F108" s="164">
        <v>25040000</v>
      </c>
      <c r="G108" s="85"/>
      <c r="H108" s="89">
        <v>0</v>
      </c>
      <c r="I108" s="85"/>
      <c r="J108" s="164">
        <v>25040000</v>
      </c>
      <c r="K108" s="85"/>
      <c r="L108" s="89">
        <v>0</v>
      </c>
      <c r="M108" s="220"/>
      <c r="N108" s="220"/>
      <c r="O108" s="220"/>
    </row>
    <row r="109" spans="1:15" ht="16.5" customHeight="1">
      <c r="A109" s="154"/>
      <c r="B109" s="132"/>
      <c r="C109" s="132"/>
      <c r="D109" s="219"/>
      <c r="E109" s="219"/>
      <c r="F109" s="110"/>
      <c r="G109" s="85"/>
      <c r="H109" s="110"/>
      <c r="I109" s="85"/>
      <c r="J109" s="85"/>
      <c r="K109" s="85"/>
      <c r="L109" s="85"/>
      <c r="M109" s="220"/>
      <c r="N109" s="220"/>
      <c r="O109" s="220"/>
    </row>
    <row r="110" spans="1:15" ht="16.5" customHeight="1">
      <c r="A110" s="154"/>
      <c r="B110" s="132"/>
      <c r="C110" s="132"/>
      <c r="D110" s="219"/>
      <c r="E110" s="219"/>
      <c r="F110" s="110"/>
      <c r="G110" s="85"/>
      <c r="H110" s="110"/>
      <c r="I110" s="85"/>
      <c r="J110" s="85"/>
      <c r="K110" s="85"/>
      <c r="L110" s="85"/>
      <c r="M110" s="220"/>
      <c r="N110" s="220"/>
      <c r="O110" s="220"/>
    </row>
    <row r="111" spans="1:15" s="202" customFormat="1" ht="16.5" customHeight="1">
      <c r="A111" s="154"/>
      <c r="B111" s="132"/>
      <c r="C111" s="132"/>
      <c r="D111" s="219"/>
      <c r="E111" s="219"/>
      <c r="F111" s="110"/>
      <c r="G111" s="85"/>
      <c r="H111" s="110"/>
      <c r="I111" s="85"/>
      <c r="J111" s="85"/>
      <c r="K111" s="85"/>
      <c r="L111" s="85"/>
      <c r="M111" s="220"/>
      <c r="N111" s="220"/>
      <c r="O111" s="220"/>
    </row>
    <row r="112" spans="1:15" ht="16.5" customHeight="1">
      <c r="A112" s="154"/>
      <c r="B112" s="132"/>
      <c r="C112" s="132"/>
      <c r="D112" s="219"/>
      <c r="E112" s="219"/>
      <c r="F112" s="110"/>
      <c r="G112" s="85"/>
      <c r="H112" s="110"/>
      <c r="I112" s="85"/>
      <c r="J112" s="85"/>
      <c r="K112" s="85"/>
      <c r="L112" s="85"/>
      <c r="M112" s="220"/>
      <c r="N112" s="220"/>
      <c r="O112" s="220"/>
    </row>
    <row r="113" spans="1:15" ht="16.5" customHeight="1">
      <c r="A113" s="154"/>
      <c r="B113" s="132"/>
      <c r="C113" s="132"/>
      <c r="D113" s="219"/>
      <c r="E113" s="219"/>
      <c r="F113" s="110"/>
      <c r="G113" s="85"/>
      <c r="H113" s="110"/>
      <c r="I113" s="85"/>
      <c r="J113" s="85"/>
      <c r="K113" s="85"/>
      <c r="L113" s="85"/>
      <c r="M113" s="220"/>
      <c r="N113" s="220"/>
      <c r="O113" s="220"/>
    </row>
    <row r="114" spans="1:15" ht="16.5" customHeight="1">
      <c r="A114" s="245" t="s">
        <v>37</v>
      </c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20"/>
      <c r="N114" s="220"/>
      <c r="O114" s="220"/>
    </row>
    <row r="115" spans="1:15" s="202" customFormat="1" ht="16.5" customHeight="1">
      <c r="A115" s="219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</row>
    <row r="116" spans="1:15" s="202" customFormat="1" ht="16.5" customHeight="1">
      <c r="A116" s="219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</row>
    <row r="117" spans="1:15" ht="9" customHeight="1">
      <c r="A117" s="219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</row>
    <row r="118" spans="1:15" ht="21.95" customHeight="1">
      <c r="A118" s="275" t="str">
        <f>A63</f>
        <v>The accompanying notes form part of this interim financial information.</v>
      </c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20"/>
      <c r="N118" s="220"/>
      <c r="O118" s="220"/>
    </row>
  </sheetData>
  <mergeCells count="13">
    <mergeCell ref="A118:L118"/>
    <mergeCell ref="F6:H6"/>
    <mergeCell ref="J6:L6"/>
    <mergeCell ref="F7:H7"/>
    <mergeCell ref="J7:L7"/>
    <mergeCell ref="A40:B40"/>
    <mergeCell ref="A61:L61"/>
    <mergeCell ref="A63:L63"/>
    <mergeCell ref="F69:H69"/>
    <mergeCell ref="J69:L69"/>
    <mergeCell ref="F70:H70"/>
    <mergeCell ref="J70:L70"/>
    <mergeCell ref="A114:L114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Sawanya Saexing</cp:lastModifiedBy>
  <cp:revision/>
  <dcterms:created xsi:type="dcterms:W3CDTF">2001-09-26T02:59:25Z</dcterms:created>
  <dcterms:modified xsi:type="dcterms:W3CDTF">2025-06-25T08:22:55Z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